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Zaloha Lucanska\Moje Dokumenty\Dokumenty\Správy o hosp.a cerp\2021\VSoH\"/>
    </mc:Choice>
  </mc:AlternateContent>
  <bookViews>
    <workbookView xWindow="0" yWindow="0" windowWidth="28800" windowHeight="11730" tabRatio="895" firstSheet="17" activeTab="22"/>
  </bookViews>
  <sheets>
    <sheet name="T1-Dotácie podľa DZ" sheetId="23" r:id="rId1"/>
    <sheet name="T2-Ostatné dot mimo MŠ SR" sheetId="3" r:id="rId2"/>
    <sheet name="T3-Výnosy" sheetId="170" r:id="rId3"/>
    <sheet name="T4-Výnosy zo školného" sheetId="168" r:id="rId4"/>
    <sheet name="T5 - Analýza nákladov" sheetId="175" r:id="rId5"/>
    <sheet name="T6-Zamestnanci_a_mzdy" sheetId="166" r:id="rId6"/>
    <sheet name="T6a-Zamestnanci_a_mzdy (ženy)" sheetId="167" r:id="rId7"/>
    <sheet name="T7_Doktorandi " sheetId="159" r:id="rId8"/>
    <sheet name="T8-Soc_štipendiá" sheetId="109" r:id="rId9"/>
    <sheet name="T8a-Teh_štipendiá" sheetId="164" r:id="rId10"/>
    <sheet name="T9_ŠD " sheetId="116" r:id="rId11"/>
    <sheet name="T10-ŠJ " sheetId="146" r:id="rId12"/>
    <sheet name="T11-Zdroje KV" sheetId="176" r:id="rId13"/>
    <sheet name="T12-KV" sheetId="91" r:id="rId14"/>
    <sheet name="T13-Fondy" sheetId="145" r:id="rId15"/>
    <sheet name="T16 - Štruktúra hotovosti" sheetId="64" r:id="rId16"/>
    <sheet name="T17-Dotácie zo ŠF EU-nová" sheetId="160" r:id="rId17"/>
    <sheet name="T18-Ostatné dotácie z kap MŠ SR" sheetId="61" r:id="rId18"/>
    <sheet name="T19-Štip_ z vlastných " sheetId="144" r:id="rId19"/>
    <sheet name="T20_motivačné štipendiá_nová" sheetId="157" r:id="rId20"/>
    <sheet name="T21-štruktúra_384" sheetId="172" r:id="rId21"/>
    <sheet name="T22_Výnosy_soc_oblasť" sheetId="173" r:id="rId22"/>
    <sheet name="T23_Náklady_soc_oblasť" sheetId="174" r:id="rId23"/>
    <sheet name="T24__Aktíva" sheetId="135" state="hidden" r:id="rId24"/>
  </sheets>
  <externalReferences>
    <externalReference r:id="rId25"/>
    <externalReference r:id="rId26"/>
    <externalReference r:id="rId27"/>
  </externalReferences>
  <definedNames>
    <definedName name="_kmp1" localSheetId="12">#REF!</definedName>
    <definedName name="_kmp1" localSheetId="16">#REF!</definedName>
    <definedName name="_kmp1" localSheetId="20">#REF!</definedName>
    <definedName name="_kmp1" localSheetId="21">#REF!</definedName>
    <definedName name="_kmp1" localSheetId="22">#REF!</definedName>
    <definedName name="_kmp1" localSheetId="2">#REF!</definedName>
    <definedName name="_kmp1" localSheetId="3">#REF!</definedName>
    <definedName name="_kmp1" localSheetId="4">#REF!</definedName>
    <definedName name="_kmp1" localSheetId="7">#REF!</definedName>
    <definedName name="_kmp1" localSheetId="9">#REF!</definedName>
    <definedName name="_kmp1">#REF!</definedName>
    <definedName name="_kmp2" localSheetId="12">#REF!</definedName>
    <definedName name="_kmp2" localSheetId="16">#REF!</definedName>
    <definedName name="_kmp2" localSheetId="20">#REF!</definedName>
    <definedName name="_kmp2" localSheetId="21">#REF!</definedName>
    <definedName name="_kmp2" localSheetId="22">#REF!</definedName>
    <definedName name="_kmp2" localSheetId="2">#REF!</definedName>
    <definedName name="_kmp2" localSheetId="3">#REF!</definedName>
    <definedName name="_kmp2" localSheetId="4">#REF!</definedName>
    <definedName name="_kmp2" localSheetId="7">#REF!</definedName>
    <definedName name="_kmp2" localSheetId="9">#REF!</definedName>
    <definedName name="_kmp2">#REF!</definedName>
    <definedName name="_kmt1" localSheetId="12">#REF!</definedName>
    <definedName name="_kmt1" localSheetId="16">#REF!</definedName>
    <definedName name="_kmt1" localSheetId="20">#REF!</definedName>
    <definedName name="_kmt1" localSheetId="21">#REF!</definedName>
    <definedName name="_kmt1" localSheetId="22">#REF!</definedName>
    <definedName name="_kmt1" localSheetId="2">#REF!</definedName>
    <definedName name="_kmt1" localSheetId="3">#REF!</definedName>
    <definedName name="_kmt1" localSheetId="4">#REF!</definedName>
    <definedName name="_kmt1" localSheetId="7">#REF!</definedName>
    <definedName name="_kmt1" localSheetId="9">#REF!</definedName>
    <definedName name="_kmt1">#REF!</definedName>
    <definedName name="_T1" localSheetId="12">#REF!</definedName>
    <definedName name="_T1" localSheetId="16">#REF!</definedName>
    <definedName name="_T1" localSheetId="20">#REF!</definedName>
    <definedName name="_T1" localSheetId="21">#REF!</definedName>
    <definedName name="_T1" localSheetId="22">#REF!</definedName>
    <definedName name="_T1" localSheetId="2">#REF!</definedName>
    <definedName name="_T1" localSheetId="3">#REF!</definedName>
    <definedName name="_T1" localSheetId="4">#REF!</definedName>
    <definedName name="_T1" localSheetId="7">#REF!</definedName>
    <definedName name="_T1" localSheetId="9">#REF!</definedName>
    <definedName name="_T1">#REF!</definedName>
    <definedName name="_wd1" localSheetId="19">[1]vahy!$B$1</definedName>
    <definedName name="_wd1">[1]vahy!$B$1</definedName>
    <definedName name="_wd3" localSheetId="19">[1]vahy!$B$3</definedName>
    <definedName name="_wd3">[1]vahy!$B$3</definedName>
    <definedName name="_we1" localSheetId="19">[1]vahy!$B$2</definedName>
    <definedName name="_we1">[1]vahy!$B$2</definedName>
    <definedName name="_we3" localSheetId="19">[1]vahy!$B$4</definedName>
    <definedName name="_we3">[1]vahy!$B$4</definedName>
    <definedName name="aaa" hidden="1">3</definedName>
    <definedName name="denní" localSheetId="12">#REF!</definedName>
    <definedName name="denní" localSheetId="16">#REF!</definedName>
    <definedName name="denní" localSheetId="20">#REF!</definedName>
    <definedName name="denní" localSheetId="21">#REF!</definedName>
    <definedName name="denní" localSheetId="22">#REF!</definedName>
    <definedName name="denní" localSheetId="2">#REF!</definedName>
    <definedName name="denní" localSheetId="3">#REF!</definedName>
    <definedName name="denní" localSheetId="4">#REF!</definedName>
    <definedName name="denní" localSheetId="7">#REF!</definedName>
    <definedName name="denní" localSheetId="9">#REF!</definedName>
    <definedName name="denní">#REF!</definedName>
    <definedName name="dokpo" localSheetId="12">#REF!</definedName>
    <definedName name="dokpo" localSheetId="16">#REF!</definedName>
    <definedName name="dokpo" localSheetId="20">#REF!</definedName>
    <definedName name="dokpo" localSheetId="21">#REF!</definedName>
    <definedName name="dokpo" localSheetId="22">#REF!</definedName>
    <definedName name="dokpo" localSheetId="2">#REF!</definedName>
    <definedName name="dokpo" localSheetId="3">#REF!</definedName>
    <definedName name="dokpo" localSheetId="4">#REF!</definedName>
    <definedName name="dokpo" localSheetId="7">#REF!</definedName>
    <definedName name="dokpo" localSheetId="9">#REF!</definedName>
    <definedName name="dokpo">#REF!</definedName>
    <definedName name="dokpred" localSheetId="12">#REF!</definedName>
    <definedName name="dokpred" localSheetId="16">#REF!</definedName>
    <definedName name="dokpred" localSheetId="20">#REF!</definedName>
    <definedName name="dokpred" localSheetId="21">#REF!</definedName>
    <definedName name="dokpred" localSheetId="22">#REF!</definedName>
    <definedName name="dokpred" localSheetId="2">#REF!</definedName>
    <definedName name="dokpred" localSheetId="3">#REF!</definedName>
    <definedName name="dokpred" localSheetId="4">#REF!</definedName>
    <definedName name="dokpred" localSheetId="7">#REF!</definedName>
    <definedName name="dokpred" localSheetId="9">#REF!</definedName>
    <definedName name="dokpred">#REF!</definedName>
    <definedName name="druhý" localSheetId="12">#REF!</definedName>
    <definedName name="druhý" localSheetId="16">#REF!</definedName>
    <definedName name="druhý" localSheetId="20">#REF!</definedName>
    <definedName name="druhý" localSheetId="21">#REF!</definedName>
    <definedName name="druhý" localSheetId="22">#REF!</definedName>
    <definedName name="druhý" localSheetId="2">#REF!</definedName>
    <definedName name="druhý" localSheetId="3">#REF!</definedName>
    <definedName name="druhý" localSheetId="4">#REF!</definedName>
    <definedName name="druhý" localSheetId="7">#REF!</definedName>
    <definedName name="druhý" localSheetId="9">#REF!</definedName>
    <definedName name="druhý">#REF!</definedName>
    <definedName name="exterdruhý" localSheetId="12">#REF!</definedName>
    <definedName name="exterdruhý" localSheetId="16">#REF!</definedName>
    <definedName name="exterdruhý" localSheetId="20">#REF!</definedName>
    <definedName name="exterdruhý" localSheetId="21">#REF!</definedName>
    <definedName name="exterdruhý" localSheetId="22">#REF!</definedName>
    <definedName name="exterdruhý" localSheetId="2">#REF!</definedName>
    <definedName name="exterdruhý" localSheetId="3">#REF!</definedName>
    <definedName name="exterdruhý" localSheetId="4">#REF!</definedName>
    <definedName name="exterdruhý" localSheetId="7">#REF!</definedName>
    <definedName name="exterdruhý" localSheetId="9">#REF!</definedName>
    <definedName name="exterdruhý">#REF!</definedName>
    <definedName name="externeplat" localSheetId="12">#REF!</definedName>
    <definedName name="externeplat" localSheetId="16">#REF!</definedName>
    <definedName name="externeplat" localSheetId="20">#REF!</definedName>
    <definedName name="externeplat" localSheetId="21">#REF!</definedName>
    <definedName name="externeplat" localSheetId="22">#REF!</definedName>
    <definedName name="externeplat" localSheetId="2">#REF!</definedName>
    <definedName name="externeplat" localSheetId="3">#REF!</definedName>
    <definedName name="externeplat" localSheetId="4">#REF!</definedName>
    <definedName name="externeplat" localSheetId="7">#REF!</definedName>
    <definedName name="externeplat" localSheetId="9">#REF!</definedName>
    <definedName name="externeplat">#REF!</definedName>
    <definedName name="exterplat" localSheetId="12">#REF!</definedName>
    <definedName name="exterplat" localSheetId="16">#REF!</definedName>
    <definedName name="exterplat" localSheetId="20">#REF!</definedName>
    <definedName name="exterplat" localSheetId="21">#REF!</definedName>
    <definedName name="exterplat" localSheetId="22">#REF!</definedName>
    <definedName name="exterplat" localSheetId="2">#REF!</definedName>
    <definedName name="exterplat" localSheetId="3">#REF!</definedName>
    <definedName name="exterplat" localSheetId="4">#REF!</definedName>
    <definedName name="exterplat" localSheetId="7">#REF!</definedName>
    <definedName name="exterplat" localSheetId="9">#REF!</definedName>
    <definedName name="exterplat">#REF!</definedName>
    <definedName name="jej" localSheetId="12">#REF!</definedName>
    <definedName name="jej" localSheetId="20">#REF!</definedName>
    <definedName name="jej" localSheetId="21">#REF!</definedName>
    <definedName name="jej" localSheetId="22">#REF!</definedName>
    <definedName name="jej" localSheetId="4">#REF!</definedName>
    <definedName name="jej">#REF!</definedName>
    <definedName name="KKS_doc" localSheetId="12">#REF!</definedName>
    <definedName name="KKS_doc" localSheetId="16">#REF!</definedName>
    <definedName name="KKS_doc" localSheetId="20">#REF!</definedName>
    <definedName name="KKS_doc" localSheetId="21">#REF!</definedName>
    <definedName name="KKS_doc" localSheetId="22">#REF!</definedName>
    <definedName name="KKS_doc" localSheetId="2">#REF!</definedName>
    <definedName name="KKS_doc" localSheetId="3">#REF!</definedName>
    <definedName name="KKS_doc" localSheetId="4">#REF!</definedName>
    <definedName name="KKS_doc" localSheetId="7">#REF!</definedName>
    <definedName name="KKS_doc" localSheetId="9">#REF!</definedName>
    <definedName name="KKS_doc">#REF!</definedName>
    <definedName name="KKS_ost" localSheetId="12">#REF!</definedName>
    <definedName name="KKS_ost" localSheetId="16">#REF!</definedName>
    <definedName name="KKS_ost" localSheetId="20">#REF!</definedName>
    <definedName name="KKS_ost" localSheetId="21">#REF!</definedName>
    <definedName name="KKS_ost" localSheetId="22">#REF!</definedName>
    <definedName name="KKS_ost" localSheetId="2">#REF!</definedName>
    <definedName name="KKS_ost" localSheetId="3">#REF!</definedName>
    <definedName name="KKS_ost" localSheetId="4">#REF!</definedName>
    <definedName name="KKS_ost" localSheetId="7">#REF!</definedName>
    <definedName name="KKS_ost" localSheetId="9">#REF!</definedName>
    <definedName name="KKS_ost">#REF!</definedName>
    <definedName name="KKS_phd" localSheetId="12">#REF!</definedName>
    <definedName name="KKS_phd" localSheetId="16">#REF!</definedName>
    <definedName name="KKS_phd" localSheetId="20">#REF!</definedName>
    <definedName name="KKS_phd" localSheetId="21">#REF!</definedName>
    <definedName name="KKS_phd" localSheetId="22">#REF!</definedName>
    <definedName name="KKS_phd" localSheetId="2">#REF!</definedName>
    <definedName name="KKS_phd" localSheetId="3">#REF!</definedName>
    <definedName name="KKS_phd" localSheetId="4">#REF!</definedName>
    <definedName name="KKS_phd" localSheetId="7">#REF!</definedName>
    <definedName name="KKS_phd" localSheetId="9">#REF!</definedName>
    <definedName name="KKS_phd">#REF!</definedName>
    <definedName name="KKS_prof" localSheetId="12">#REF!</definedName>
    <definedName name="KKS_prof" localSheetId="16">#REF!</definedName>
    <definedName name="KKS_prof" localSheetId="20">#REF!</definedName>
    <definedName name="KKS_prof" localSheetId="21">#REF!</definedName>
    <definedName name="KKS_prof" localSheetId="22">#REF!</definedName>
    <definedName name="KKS_prof" localSheetId="2">#REF!</definedName>
    <definedName name="KKS_prof" localSheetId="3">#REF!</definedName>
    <definedName name="KKS_prof" localSheetId="4">#REF!</definedName>
    <definedName name="KKS_prof" localSheetId="7">#REF!</definedName>
    <definedName name="KKS_prof" localSheetId="9">#REF!</definedName>
    <definedName name="KKS_prof">#REF!</definedName>
    <definedName name="koef_gm_mzdy" localSheetId="12">#REF!</definedName>
    <definedName name="koef_gm_mzdy" localSheetId="16">#REF!</definedName>
    <definedName name="koef_gm_mzdy" localSheetId="20">#REF!</definedName>
    <definedName name="koef_gm_mzdy" localSheetId="21">#REF!</definedName>
    <definedName name="koef_gm_mzdy" localSheetId="22">#REF!</definedName>
    <definedName name="koef_gm_mzdy" localSheetId="2">#REF!</definedName>
    <definedName name="koef_gm_mzdy" localSheetId="3">#REF!</definedName>
    <definedName name="koef_gm_mzdy" localSheetId="4">#REF!</definedName>
    <definedName name="koef_gm_mzdy" localSheetId="7">#REF!</definedName>
    <definedName name="koef_gm_mzdy" localSheetId="9">#REF!</definedName>
    <definedName name="koef_gm_mzdy">#REF!</definedName>
    <definedName name="koef_kpn" localSheetId="12">#REF!</definedName>
    <definedName name="koef_kpn" localSheetId="16">#REF!</definedName>
    <definedName name="koef_kpn" localSheetId="20">#REF!</definedName>
    <definedName name="koef_kpn" localSheetId="21">#REF!</definedName>
    <definedName name="koef_kpn" localSheetId="22">#REF!</definedName>
    <definedName name="koef_kpn" localSheetId="2">#REF!</definedName>
    <definedName name="koef_kpn" localSheetId="3">#REF!</definedName>
    <definedName name="koef_kpn" localSheetId="4">#REF!</definedName>
    <definedName name="koef_kpn" localSheetId="7">#REF!</definedName>
    <definedName name="koef_kpn" localSheetId="9">#REF!</definedName>
    <definedName name="koef_kpn">#REF!</definedName>
    <definedName name="koef_prer_nad_gm_mzdy" localSheetId="12">#REF!</definedName>
    <definedName name="koef_prer_nad_gm_mzdy" localSheetId="16">#REF!</definedName>
    <definedName name="koef_prer_nad_gm_mzdy" localSheetId="20">#REF!</definedName>
    <definedName name="koef_prer_nad_gm_mzdy" localSheetId="21">#REF!</definedName>
    <definedName name="koef_prer_nad_gm_mzdy" localSheetId="22">#REF!</definedName>
    <definedName name="koef_prer_nad_gm_mzdy" localSheetId="2">#REF!</definedName>
    <definedName name="koef_prer_nad_gm_mzdy" localSheetId="3">#REF!</definedName>
    <definedName name="koef_prer_nad_gm_mzdy" localSheetId="4">#REF!</definedName>
    <definedName name="koef_prer_nad_gm_mzdy" localSheetId="7">#REF!</definedName>
    <definedName name="koef_prer_nad_gm_mzdy" localSheetId="9">#REF!</definedName>
    <definedName name="koef_prer_nad_gm_mzdy">#REF!</definedName>
    <definedName name="koef_PV" localSheetId="12">#REF!</definedName>
    <definedName name="koef_PV" localSheetId="16">#REF!</definedName>
    <definedName name="koef_PV" localSheetId="20">#REF!</definedName>
    <definedName name="koef_PV" localSheetId="21">#REF!</definedName>
    <definedName name="koef_PV" localSheetId="22">#REF!</definedName>
    <definedName name="koef_PV" localSheetId="2">#REF!</definedName>
    <definedName name="koef_PV" localSheetId="3">#REF!</definedName>
    <definedName name="koef_PV" localSheetId="4">#REF!</definedName>
    <definedName name="koef_PV" localSheetId="7">#REF!</definedName>
    <definedName name="koef_PV" localSheetId="9">#REF!</definedName>
    <definedName name="koef_PV">#REF!</definedName>
    <definedName name="koef_udr_kat1" localSheetId="12">#REF!</definedName>
    <definedName name="koef_udr_kat1" localSheetId="16">#REF!</definedName>
    <definedName name="koef_udr_kat1" localSheetId="20">#REF!</definedName>
    <definedName name="koef_udr_kat1" localSheetId="21">#REF!</definedName>
    <definedName name="koef_udr_kat1" localSheetId="22">#REF!</definedName>
    <definedName name="koef_udr_kat1" localSheetId="2">#REF!</definedName>
    <definedName name="koef_udr_kat1" localSheetId="3">#REF!</definedName>
    <definedName name="koef_udr_kat1" localSheetId="4">#REF!</definedName>
    <definedName name="koef_udr_kat1" localSheetId="6">#REF!</definedName>
    <definedName name="koef_udr_kat1" localSheetId="7">#REF!</definedName>
    <definedName name="koef_udr_kat1" localSheetId="9">#REF!</definedName>
    <definedName name="koef_udr_kat1">#REF!</definedName>
    <definedName name="koef_udr_kat2" localSheetId="12">#REF!</definedName>
    <definedName name="koef_udr_kat2" localSheetId="16">#REF!</definedName>
    <definedName name="koef_udr_kat2" localSheetId="20">#REF!</definedName>
    <definedName name="koef_udr_kat2" localSheetId="21">#REF!</definedName>
    <definedName name="koef_udr_kat2" localSheetId="22">#REF!</definedName>
    <definedName name="koef_udr_kat2" localSheetId="2">#REF!</definedName>
    <definedName name="koef_udr_kat2" localSheetId="3">#REF!</definedName>
    <definedName name="koef_udr_kat2" localSheetId="4">#REF!</definedName>
    <definedName name="koef_udr_kat2" localSheetId="6">#REF!</definedName>
    <definedName name="koef_udr_kat2" localSheetId="7">#REF!</definedName>
    <definedName name="koef_udr_kat2" localSheetId="9">#REF!</definedName>
    <definedName name="koef_udr_kat2">#REF!</definedName>
    <definedName name="koef_udr_kat3" localSheetId="12">#REF!</definedName>
    <definedName name="koef_udr_kat3" localSheetId="16">#REF!</definedName>
    <definedName name="koef_udr_kat3" localSheetId="20">#REF!</definedName>
    <definedName name="koef_udr_kat3" localSheetId="21">#REF!</definedName>
    <definedName name="koef_udr_kat3" localSheetId="22">#REF!</definedName>
    <definedName name="koef_udr_kat3" localSheetId="2">#REF!</definedName>
    <definedName name="koef_udr_kat3" localSheetId="3">#REF!</definedName>
    <definedName name="koef_udr_kat3" localSheetId="4">#REF!</definedName>
    <definedName name="koef_udr_kat3" localSheetId="6">#REF!</definedName>
    <definedName name="koef_udr_kat3" localSheetId="7">#REF!</definedName>
    <definedName name="koef_udr_kat3" localSheetId="9">#REF!</definedName>
    <definedName name="koef_udr_kat3">#REF!</definedName>
    <definedName name="koef_VV" localSheetId="12">#REF!</definedName>
    <definedName name="koef_VV" localSheetId="16">#REF!</definedName>
    <definedName name="koef_VV" localSheetId="20">#REF!</definedName>
    <definedName name="koef_VV" localSheetId="21">#REF!</definedName>
    <definedName name="koef_VV" localSheetId="22">#REF!</definedName>
    <definedName name="koef_VV" localSheetId="2">#REF!</definedName>
    <definedName name="koef_VV" localSheetId="3">#REF!</definedName>
    <definedName name="koef_VV" localSheetId="4">#REF!</definedName>
    <definedName name="koef_VV" localSheetId="7">#REF!</definedName>
    <definedName name="koef_VV" localSheetId="9">#REF!</definedName>
    <definedName name="koef_VV">#REF!</definedName>
    <definedName name="kpn_ca_do" localSheetId="12">#REF!</definedName>
    <definedName name="kpn_ca_do" localSheetId="16">#REF!</definedName>
    <definedName name="kpn_ca_do" localSheetId="20">#REF!</definedName>
    <definedName name="kpn_ca_do" localSheetId="21">#REF!</definedName>
    <definedName name="kpn_ca_do" localSheetId="22">#REF!</definedName>
    <definedName name="kpn_ca_do" localSheetId="2">#REF!</definedName>
    <definedName name="kpn_ca_do" localSheetId="3">#REF!</definedName>
    <definedName name="kpn_ca_do" localSheetId="4">#REF!</definedName>
    <definedName name="kpn_ca_do" localSheetId="7">#REF!</definedName>
    <definedName name="kpn_ca_do" localSheetId="9">#REF!</definedName>
    <definedName name="kpn_ca_do">#REF!</definedName>
    <definedName name="kpn_ca_nad" localSheetId="12">#REF!</definedName>
    <definedName name="kpn_ca_nad" localSheetId="16">#REF!</definedName>
    <definedName name="kpn_ca_nad" localSheetId="20">#REF!</definedName>
    <definedName name="kpn_ca_nad" localSheetId="21">#REF!</definedName>
    <definedName name="kpn_ca_nad" localSheetId="22">#REF!</definedName>
    <definedName name="kpn_ca_nad" localSheetId="2">#REF!</definedName>
    <definedName name="kpn_ca_nad" localSheetId="3">#REF!</definedName>
    <definedName name="kpn_ca_nad" localSheetId="4">#REF!</definedName>
    <definedName name="kpn_ca_nad" localSheetId="7">#REF!</definedName>
    <definedName name="kpn_ca_nad" localSheetId="9">#REF!</definedName>
    <definedName name="kpn_ca_nad">#REF!</definedName>
    <definedName name="kzk" localSheetId="12">#REF!</definedName>
    <definedName name="kzk" localSheetId="16">#REF!</definedName>
    <definedName name="kzk" localSheetId="20">#REF!</definedName>
    <definedName name="kzk" localSheetId="21">#REF!</definedName>
    <definedName name="kzk" localSheetId="22">#REF!</definedName>
    <definedName name="kzk" localSheetId="2">#REF!</definedName>
    <definedName name="kzk" localSheetId="3">#REF!</definedName>
    <definedName name="kzk" localSheetId="4">#REF!</definedName>
    <definedName name="kzk" localSheetId="7">#REF!</definedName>
    <definedName name="kzk" localSheetId="9">#REF!</definedName>
    <definedName name="kzk">#REF!</definedName>
    <definedName name="kzspp" localSheetId="12">#REF!</definedName>
    <definedName name="kzspp" localSheetId="16">#REF!</definedName>
    <definedName name="kzspp" localSheetId="20">#REF!</definedName>
    <definedName name="kzspp" localSheetId="21">#REF!</definedName>
    <definedName name="kzspp" localSheetId="22">#REF!</definedName>
    <definedName name="kzspp" localSheetId="2">#REF!</definedName>
    <definedName name="kzspp" localSheetId="3">#REF!</definedName>
    <definedName name="kzspp" localSheetId="4">#REF!</definedName>
    <definedName name="kzspp" localSheetId="7">#REF!</definedName>
    <definedName name="kzspp" localSheetId="9">#REF!</definedName>
    <definedName name="kzspp">#REF!</definedName>
    <definedName name="nefinanc">1</definedName>
    <definedName name="_xlnm.Print_Area" localSheetId="11">'T10-ŠJ '!$A$1:$D$26</definedName>
    <definedName name="_xlnm.Print_Area" localSheetId="12">'T11-Zdroje KV'!$A$1:$D$23</definedName>
    <definedName name="_xlnm.Print_Area" localSheetId="13">'T12-KV'!$A$1:$I$23</definedName>
    <definedName name="_xlnm.Print_Area" localSheetId="14">'T13-Fondy'!$A$1:$N$22</definedName>
    <definedName name="_xlnm.Print_Area" localSheetId="15">'T16 - Štruktúra hotovosti'!$A$1:$D$24</definedName>
    <definedName name="_xlnm.Print_Area" localSheetId="16">'T17-Dotácie zo ŠF EU-nová'!$A$1:$H$35</definedName>
    <definedName name="_xlnm.Print_Area" localSheetId="17">'T18-Ostatné dotácie z kap MŠ SR'!$A$1:$E$18</definedName>
    <definedName name="_xlnm.Print_Area" localSheetId="18">'T19-Štip_ z vlastných '!$A$1:$F$29</definedName>
    <definedName name="_xlnm.Print_Area" localSheetId="0">'T1-Dotácie podľa DZ'!$A$1:$E$19</definedName>
    <definedName name="_xlnm.Print_Area" localSheetId="19">'T20_motivačné štipendiá_nová'!$A$1:$F$14</definedName>
    <definedName name="_xlnm.Print_Area" localSheetId="20">'T21-štruktúra_384'!$A$1:$M$9</definedName>
    <definedName name="_xlnm.Print_Area" localSheetId="21">T22_Výnosy_soc_oblasť!$A$1:$F$44</definedName>
    <definedName name="_xlnm.Print_Area" localSheetId="22">T23_Náklady_soc_oblasť!$A$1:$F$42</definedName>
    <definedName name="_xlnm.Print_Area" localSheetId="2">'T3-Výnosy'!$A$1:$H$74</definedName>
    <definedName name="_xlnm.Print_Area" localSheetId="3">'T4-Výnosy zo školného'!$A$1:$D$22</definedName>
    <definedName name="_xlnm.Print_Area" localSheetId="4">'T5 - Analýza nákladov'!$A$1:$H$105</definedName>
    <definedName name="_xlnm.Print_Area" localSheetId="6">'T6a-Zamestnanci_a_mzdy (ženy)'!$A$1:$O$37</definedName>
    <definedName name="_xlnm.Print_Area" localSheetId="5">'T6-Zamestnanci_a_mzdy'!$A$1:$N$37</definedName>
    <definedName name="_xlnm.Print_Area" localSheetId="7">'T7_Doktorandi '!$A$1:$E$8</definedName>
    <definedName name="_xlnm.Print_Area" localSheetId="9">'T8a-Teh_štipendiá'!$A$1:$F$14</definedName>
    <definedName name="_xlnm.Print_Area" localSheetId="8">'T8-Soc_štipendiá'!$A$1:$F$15</definedName>
    <definedName name="_xlnm.Print_Area" localSheetId="10">'T9_ŠD '!$A$1:$F$21</definedName>
    <definedName name="pocet_jedal" localSheetId="12">#REF!</definedName>
    <definedName name="pocet_jedal" localSheetId="16">#REF!</definedName>
    <definedName name="pocet_jedal" localSheetId="20">#REF!</definedName>
    <definedName name="pocet_jedal" localSheetId="21">#REF!</definedName>
    <definedName name="pocet_jedal" localSheetId="22">#REF!</definedName>
    <definedName name="pocet_jedal" localSheetId="2">#REF!</definedName>
    <definedName name="pocet_jedal" localSheetId="3">#REF!</definedName>
    <definedName name="pocet_jedal" localSheetId="4">#REF!</definedName>
    <definedName name="pocet_jedal" localSheetId="6">#REF!</definedName>
    <definedName name="pocet_jedal" localSheetId="7">#REF!</definedName>
    <definedName name="pocet_jedal" localSheetId="9">#REF!</definedName>
    <definedName name="pocet_jedal">#REF!</definedName>
    <definedName name="podiel" localSheetId="12">#REF!</definedName>
    <definedName name="podiel" localSheetId="16">#REF!</definedName>
    <definedName name="podiel" localSheetId="20">#REF!</definedName>
    <definedName name="podiel" localSheetId="21">#REF!</definedName>
    <definedName name="podiel" localSheetId="22">#REF!</definedName>
    <definedName name="podiel" localSheetId="2">#REF!</definedName>
    <definedName name="podiel" localSheetId="3">#REF!</definedName>
    <definedName name="podiel" localSheetId="4">#REF!</definedName>
    <definedName name="podiel" localSheetId="7">#REF!</definedName>
    <definedName name="podiel" localSheetId="9">#REF!</definedName>
    <definedName name="podiel">#REF!</definedName>
    <definedName name="poistné" localSheetId="12">#REF!</definedName>
    <definedName name="poistné" localSheetId="16">#REF!</definedName>
    <definedName name="poistné" localSheetId="20">#REF!</definedName>
    <definedName name="poistné" localSheetId="21">#REF!</definedName>
    <definedName name="poistné" localSheetId="22">#REF!</definedName>
    <definedName name="poistné" localSheetId="2">#REF!</definedName>
    <definedName name="poistné" localSheetId="3">#REF!</definedName>
    <definedName name="poistné" localSheetId="4">#REF!</definedName>
    <definedName name="poistné" localSheetId="7">#REF!</definedName>
    <definedName name="poistné" localSheetId="9">#REF!</definedName>
    <definedName name="poistné">#REF!</definedName>
    <definedName name="Pp_DrŠ_exist" localSheetId="12">#REF!</definedName>
    <definedName name="Pp_DrŠ_exist" localSheetId="16">#REF!</definedName>
    <definedName name="Pp_DrŠ_exist" localSheetId="20">#REF!</definedName>
    <definedName name="Pp_DrŠ_exist" localSheetId="21">#REF!</definedName>
    <definedName name="Pp_DrŠ_exist" localSheetId="22">#REF!</definedName>
    <definedName name="Pp_DrŠ_exist" localSheetId="2">#REF!</definedName>
    <definedName name="Pp_DrŠ_exist" localSheetId="3">#REF!</definedName>
    <definedName name="Pp_DrŠ_exist" localSheetId="4">#REF!</definedName>
    <definedName name="Pp_DrŠ_exist" localSheetId="6">#REF!</definedName>
    <definedName name="Pp_DrŠ_exist" localSheetId="7">#REF!</definedName>
    <definedName name="Pp_DrŠ_exist" localSheetId="9">#REF!</definedName>
    <definedName name="Pp_DrŠ_exist">#REF!</definedName>
    <definedName name="Pp_DrŠ_noví" localSheetId="12">#REF!</definedName>
    <definedName name="Pp_DrŠ_noví" localSheetId="16">#REF!</definedName>
    <definedName name="Pp_DrŠ_noví" localSheetId="20">#REF!</definedName>
    <definedName name="Pp_DrŠ_noví" localSheetId="21">#REF!</definedName>
    <definedName name="Pp_DrŠ_noví" localSheetId="22">#REF!</definedName>
    <definedName name="Pp_DrŠ_noví" localSheetId="2">#REF!</definedName>
    <definedName name="Pp_DrŠ_noví" localSheetId="3">#REF!</definedName>
    <definedName name="Pp_DrŠ_noví" localSheetId="4">#REF!</definedName>
    <definedName name="Pp_DrŠ_noví" localSheetId="6">#REF!</definedName>
    <definedName name="Pp_DrŠ_noví" localSheetId="7">#REF!</definedName>
    <definedName name="Pp_DrŠ_noví" localSheetId="9">#REF!</definedName>
    <definedName name="Pp_DrŠ_noví">#REF!</definedName>
    <definedName name="Pp_DrŠ_spolu" localSheetId="12">#REF!</definedName>
    <definedName name="Pp_DrŠ_spolu" localSheetId="16">#REF!</definedName>
    <definedName name="Pp_DrŠ_spolu" localSheetId="20">#REF!</definedName>
    <definedName name="Pp_DrŠ_spolu" localSheetId="21">#REF!</definedName>
    <definedName name="Pp_DrŠ_spolu" localSheetId="22">#REF!</definedName>
    <definedName name="Pp_DrŠ_spolu" localSheetId="2">#REF!</definedName>
    <definedName name="Pp_DrŠ_spolu" localSheetId="3">#REF!</definedName>
    <definedName name="Pp_DrŠ_spolu" localSheetId="4">#REF!</definedName>
    <definedName name="Pp_DrŠ_spolu" localSheetId="6">#REF!</definedName>
    <definedName name="Pp_DrŠ_spolu" localSheetId="7">#REF!</definedName>
    <definedName name="Pp_DrŠ_spolu" localSheetId="9">#REF!</definedName>
    <definedName name="Pp_DrŠ_spolu">#REF!</definedName>
    <definedName name="Pp_klinické_TaS" localSheetId="12">#REF!</definedName>
    <definedName name="Pp_klinické_TaS" localSheetId="16">#REF!</definedName>
    <definedName name="Pp_klinické_TaS" localSheetId="20">#REF!</definedName>
    <definedName name="Pp_klinické_TaS" localSheetId="21">#REF!</definedName>
    <definedName name="Pp_klinické_TaS" localSheetId="22">#REF!</definedName>
    <definedName name="Pp_klinické_TaS" localSheetId="2">#REF!</definedName>
    <definedName name="Pp_klinické_TaS" localSheetId="3">#REF!</definedName>
    <definedName name="Pp_klinické_TaS" localSheetId="4">#REF!</definedName>
    <definedName name="Pp_klinické_TaS" localSheetId="6">#REF!</definedName>
    <definedName name="Pp_klinické_TaS" localSheetId="7">#REF!</definedName>
    <definedName name="Pp_klinické_TaS" localSheetId="9">#REF!</definedName>
    <definedName name="Pp_klinické_TaS">#REF!</definedName>
    <definedName name="Pp_klinické_TaS_rozpísaný" localSheetId="12">#REF!</definedName>
    <definedName name="Pp_klinické_TaS_rozpísaný" localSheetId="16">#REF!</definedName>
    <definedName name="Pp_klinické_TaS_rozpísaný" localSheetId="20">#REF!</definedName>
    <definedName name="Pp_klinické_TaS_rozpísaný" localSheetId="21">#REF!</definedName>
    <definedName name="Pp_klinické_TaS_rozpísaný" localSheetId="22">#REF!</definedName>
    <definedName name="Pp_klinické_TaS_rozpísaný" localSheetId="2">#REF!</definedName>
    <definedName name="Pp_klinické_TaS_rozpísaný" localSheetId="3">#REF!</definedName>
    <definedName name="Pp_klinické_TaS_rozpísaný" localSheetId="4">#REF!</definedName>
    <definedName name="Pp_klinické_TaS_rozpísaný" localSheetId="6">#REF!</definedName>
    <definedName name="Pp_klinické_TaS_rozpísaný" localSheetId="7">#REF!</definedName>
    <definedName name="Pp_klinické_TaS_rozpísaný" localSheetId="9">#REF!</definedName>
    <definedName name="Pp_klinické_TaS_rozpísaný">#REF!</definedName>
    <definedName name="Pp_Rozvoj_BD" localSheetId="12">#REF!</definedName>
    <definedName name="Pp_Rozvoj_BD" localSheetId="16">#REF!</definedName>
    <definedName name="Pp_Rozvoj_BD" localSheetId="20">#REF!</definedName>
    <definedName name="Pp_Rozvoj_BD" localSheetId="21">#REF!</definedName>
    <definedName name="Pp_Rozvoj_BD" localSheetId="22">#REF!</definedName>
    <definedName name="Pp_Rozvoj_BD" localSheetId="2">#REF!</definedName>
    <definedName name="Pp_Rozvoj_BD" localSheetId="3">#REF!</definedName>
    <definedName name="Pp_Rozvoj_BD" localSheetId="4">#REF!</definedName>
    <definedName name="Pp_Rozvoj_BD" localSheetId="7">#REF!</definedName>
    <definedName name="Pp_Rozvoj_BD" localSheetId="9">#REF!</definedName>
    <definedName name="Pp_Rozvoj_BD">#REF!</definedName>
    <definedName name="Pp_Soc_BD" localSheetId="12">#REF!</definedName>
    <definedName name="Pp_Soc_BD" localSheetId="16">#REF!</definedName>
    <definedName name="Pp_Soc_BD" localSheetId="20">#REF!</definedName>
    <definedName name="Pp_Soc_BD" localSheetId="21">#REF!</definedName>
    <definedName name="Pp_Soc_BD" localSheetId="22">#REF!</definedName>
    <definedName name="Pp_Soc_BD" localSheetId="2">#REF!</definedName>
    <definedName name="Pp_Soc_BD" localSheetId="3">#REF!</definedName>
    <definedName name="Pp_Soc_BD" localSheetId="4">#REF!</definedName>
    <definedName name="Pp_Soc_BD" localSheetId="7">#REF!</definedName>
    <definedName name="Pp_Soc_BD" localSheetId="9">#REF!</definedName>
    <definedName name="Pp_Soc_BD">#REF!</definedName>
    <definedName name="Pp_VaT_BD" localSheetId="12">#REF!</definedName>
    <definedName name="Pp_VaT_BD" localSheetId="16">#REF!</definedName>
    <definedName name="Pp_VaT_BD" localSheetId="20">#REF!</definedName>
    <definedName name="Pp_VaT_BD" localSheetId="21">#REF!</definedName>
    <definedName name="Pp_VaT_BD" localSheetId="22">#REF!</definedName>
    <definedName name="Pp_VaT_BD" localSheetId="2">#REF!</definedName>
    <definedName name="Pp_VaT_BD" localSheetId="3">#REF!</definedName>
    <definedName name="Pp_VaT_BD" localSheetId="4">#REF!</definedName>
    <definedName name="Pp_VaT_BD" localSheetId="7">#REF!</definedName>
    <definedName name="Pp_VaT_BD" localSheetId="9">#REF!</definedName>
    <definedName name="Pp_VaT_BD">#REF!</definedName>
    <definedName name="Pp_VaT_mzdy" localSheetId="12">#REF!</definedName>
    <definedName name="Pp_VaT_mzdy" localSheetId="16">#REF!</definedName>
    <definedName name="Pp_VaT_mzdy" localSheetId="20">#REF!</definedName>
    <definedName name="Pp_VaT_mzdy" localSheetId="21">#REF!</definedName>
    <definedName name="Pp_VaT_mzdy" localSheetId="22">#REF!</definedName>
    <definedName name="Pp_VaT_mzdy" localSheetId="2">#REF!</definedName>
    <definedName name="Pp_VaT_mzdy" localSheetId="3">#REF!</definedName>
    <definedName name="Pp_VaT_mzdy" localSheetId="4">#REF!</definedName>
    <definedName name="Pp_VaT_mzdy" localSheetId="7">#REF!</definedName>
    <definedName name="Pp_VaT_mzdy" localSheetId="9">#REF!</definedName>
    <definedName name="Pp_VaT_mzdy">#REF!</definedName>
    <definedName name="Pp_VaT_mzdy_rezerva" localSheetId="12">#REF!</definedName>
    <definedName name="Pp_VaT_mzdy_rezerva" localSheetId="16">#REF!</definedName>
    <definedName name="Pp_VaT_mzdy_rezerva" localSheetId="20">#REF!</definedName>
    <definedName name="Pp_VaT_mzdy_rezerva" localSheetId="21">#REF!</definedName>
    <definedName name="Pp_VaT_mzdy_rezerva" localSheetId="22">#REF!</definedName>
    <definedName name="Pp_VaT_mzdy_rezerva" localSheetId="2">#REF!</definedName>
    <definedName name="Pp_VaT_mzdy_rezerva" localSheetId="3">#REF!</definedName>
    <definedName name="Pp_VaT_mzdy_rezerva" localSheetId="4">#REF!</definedName>
    <definedName name="Pp_VaT_mzdy_rezerva" localSheetId="7">#REF!</definedName>
    <definedName name="Pp_VaT_mzdy_rezerva" localSheetId="9">#REF!</definedName>
    <definedName name="Pp_VaT_mzdy_rezerva">#REF!</definedName>
    <definedName name="Pp_VaT_mzdy_zac_roka" localSheetId="12">#REF!</definedName>
    <definedName name="Pp_VaT_mzdy_zac_roka" localSheetId="16">#REF!</definedName>
    <definedName name="Pp_VaT_mzdy_zac_roka" localSheetId="20">#REF!</definedName>
    <definedName name="Pp_VaT_mzdy_zac_roka" localSheetId="21">#REF!</definedName>
    <definedName name="Pp_VaT_mzdy_zac_roka" localSheetId="22">#REF!</definedName>
    <definedName name="Pp_VaT_mzdy_zac_roka" localSheetId="2">#REF!</definedName>
    <definedName name="Pp_VaT_mzdy_zac_roka" localSheetId="3">#REF!</definedName>
    <definedName name="Pp_VaT_mzdy_zac_roka" localSheetId="4">#REF!</definedName>
    <definedName name="Pp_VaT_mzdy_zac_roka" localSheetId="7">#REF!</definedName>
    <definedName name="Pp_VaT_mzdy_zac_roka" localSheetId="9">#REF!</definedName>
    <definedName name="Pp_VaT_mzdy_zac_roka">#REF!</definedName>
    <definedName name="Pp_Vzdel_BD" localSheetId="12">#REF!</definedName>
    <definedName name="Pp_Vzdel_BD" localSheetId="16">#REF!</definedName>
    <definedName name="Pp_Vzdel_BD" localSheetId="20">#REF!</definedName>
    <definedName name="Pp_Vzdel_BD" localSheetId="21">#REF!</definedName>
    <definedName name="Pp_Vzdel_BD" localSheetId="22">#REF!</definedName>
    <definedName name="Pp_Vzdel_BD" localSheetId="2">#REF!</definedName>
    <definedName name="Pp_Vzdel_BD" localSheetId="3">#REF!</definedName>
    <definedName name="Pp_Vzdel_BD" localSheetId="4">#REF!</definedName>
    <definedName name="Pp_Vzdel_BD" localSheetId="7">#REF!</definedName>
    <definedName name="Pp_Vzdel_BD" localSheetId="9">#REF!</definedName>
    <definedName name="Pp_Vzdel_BD">#REF!</definedName>
    <definedName name="Pp_Vzdel_mzdy" localSheetId="12">#REF!</definedName>
    <definedName name="Pp_Vzdel_mzdy" localSheetId="16">#REF!</definedName>
    <definedName name="Pp_Vzdel_mzdy" localSheetId="20">#REF!</definedName>
    <definedName name="Pp_Vzdel_mzdy" localSheetId="21">#REF!</definedName>
    <definedName name="Pp_Vzdel_mzdy" localSheetId="22">#REF!</definedName>
    <definedName name="Pp_Vzdel_mzdy" localSheetId="2">#REF!</definedName>
    <definedName name="Pp_Vzdel_mzdy" localSheetId="3">#REF!</definedName>
    <definedName name="Pp_Vzdel_mzdy" localSheetId="4">#REF!</definedName>
    <definedName name="Pp_Vzdel_mzdy" localSheetId="7">#REF!</definedName>
    <definedName name="Pp_Vzdel_mzdy" localSheetId="9">#REF!</definedName>
    <definedName name="Pp_Vzdel_mzdy">#REF!</definedName>
    <definedName name="Pp_Vzdel_mzdy_kontr" localSheetId="12">#REF!</definedName>
    <definedName name="Pp_Vzdel_mzdy_kontr" localSheetId="16">#REF!</definedName>
    <definedName name="Pp_Vzdel_mzdy_kontr" localSheetId="20">#REF!</definedName>
    <definedName name="Pp_Vzdel_mzdy_kontr" localSheetId="21">#REF!</definedName>
    <definedName name="Pp_Vzdel_mzdy_kontr" localSheetId="22">#REF!</definedName>
    <definedName name="Pp_Vzdel_mzdy_kontr" localSheetId="2">#REF!</definedName>
    <definedName name="Pp_Vzdel_mzdy_kontr" localSheetId="3">#REF!</definedName>
    <definedName name="Pp_Vzdel_mzdy_kontr" localSheetId="4">#REF!</definedName>
    <definedName name="Pp_Vzdel_mzdy_kontr" localSheetId="7">#REF!</definedName>
    <definedName name="Pp_Vzdel_mzdy_kontr" localSheetId="9">#REF!</definedName>
    <definedName name="Pp_Vzdel_mzdy_kontr">#REF!</definedName>
    <definedName name="Pp_Vzdel_mzdy_na_prer_modif" localSheetId="12">#REF!</definedName>
    <definedName name="Pp_Vzdel_mzdy_na_prer_modif" localSheetId="16">#REF!</definedName>
    <definedName name="Pp_Vzdel_mzdy_na_prer_modif" localSheetId="20">#REF!</definedName>
    <definedName name="Pp_Vzdel_mzdy_na_prer_modif" localSheetId="21">#REF!</definedName>
    <definedName name="Pp_Vzdel_mzdy_na_prer_modif" localSheetId="22">#REF!</definedName>
    <definedName name="Pp_Vzdel_mzdy_na_prer_modif" localSheetId="2">#REF!</definedName>
    <definedName name="Pp_Vzdel_mzdy_na_prer_modif" localSheetId="3">#REF!</definedName>
    <definedName name="Pp_Vzdel_mzdy_na_prer_modif" localSheetId="4">#REF!</definedName>
    <definedName name="Pp_Vzdel_mzdy_na_prer_modif" localSheetId="6">#REF!</definedName>
    <definedName name="Pp_Vzdel_mzdy_na_prer_modif" localSheetId="7">#REF!</definedName>
    <definedName name="Pp_Vzdel_mzdy_na_prer_modif" localSheetId="9">#REF!</definedName>
    <definedName name="Pp_Vzdel_mzdy_na_prer_modif">#REF!</definedName>
    <definedName name="Pp_Vzdel_mzdy_na_prer_nemodif" localSheetId="12">#REF!</definedName>
    <definedName name="Pp_Vzdel_mzdy_na_prer_nemodif" localSheetId="16">#REF!</definedName>
    <definedName name="Pp_Vzdel_mzdy_na_prer_nemodif" localSheetId="20">#REF!</definedName>
    <definedName name="Pp_Vzdel_mzdy_na_prer_nemodif" localSheetId="21">#REF!</definedName>
    <definedName name="Pp_Vzdel_mzdy_na_prer_nemodif" localSheetId="22">#REF!</definedName>
    <definedName name="Pp_Vzdel_mzdy_na_prer_nemodif" localSheetId="2">#REF!</definedName>
    <definedName name="Pp_Vzdel_mzdy_na_prer_nemodif" localSheetId="3">#REF!</definedName>
    <definedName name="Pp_Vzdel_mzdy_na_prer_nemodif" localSheetId="4">#REF!</definedName>
    <definedName name="Pp_Vzdel_mzdy_na_prer_nemodif" localSheetId="6">#REF!</definedName>
    <definedName name="Pp_Vzdel_mzdy_na_prer_nemodif" localSheetId="7">#REF!</definedName>
    <definedName name="Pp_Vzdel_mzdy_na_prer_nemodif" localSheetId="9">#REF!</definedName>
    <definedName name="Pp_Vzdel_mzdy_na_prer_nemodif">#REF!</definedName>
    <definedName name="Pp_Vzdel_mzdy_prevádz" localSheetId="12">#REF!</definedName>
    <definedName name="Pp_Vzdel_mzdy_prevádz" localSheetId="16">#REF!</definedName>
    <definedName name="Pp_Vzdel_mzdy_prevádz" localSheetId="20">#REF!</definedName>
    <definedName name="Pp_Vzdel_mzdy_prevádz" localSheetId="21">#REF!</definedName>
    <definedName name="Pp_Vzdel_mzdy_prevádz" localSheetId="22">#REF!</definedName>
    <definedName name="Pp_Vzdel_mzdy_prevádz" localSheetId="2">#REF!</definedName>
    <definedName name="Pp_Vzdel_mzdy_prevádz" localSheetId="3">#REF!</definedName>
    <definedName name="Pp_Vzdel_mzdy_prevádz" localSheetId="4">#REF!</definedName>
    <definedName name="Pp_Vzdel_mzdy_prevádz" localSheetId="7">#REF!</definedName>
    <definedName name="Pp_Vzdel_mzdy_prevádz" localSheetId="9">#REF!</definedName>
    <definedName name="Pp_Vzdel_mzdy_prevádz">#REF!</definedName>
    <definedName name="Pp_Vzdel_mzdy_rezerva" localSheetId="12">#REF!</definedName>
    <definedName name="Pp_Vzdel_mzdy_rezerva" localSheetId="16">#REF!</definedName>
    <definedName name="Pp_Vzdel_mzdy_rezerva" localSheetId="20">#REF!</definedName>
    <definedName name="Pp_Vzdel_mzdy_rezerva" localSheetId="21">#REF!</definedName>
    <definedName name="Pp_Vzdel_mzdy_rezerva" localSheetId="22">#REF!</definedName>
    <definedName name="Pp_Vzdel_mzdy_rezerva" localSheetId="2">#REF!</definedName>
    <definedName name="Pp_Vzdel_mzdy_rezerva" localSheetId="3">#REF!</definedName>
    <definedName name="Pp_Vzdel_mzdy_rezerva" localSheetId="4">#REF!</definedName>
    <definedName name="Pp_Vzdel_mzdy_rezerva" localSheetId="7">#REF!</definedName>
    <definedName name="Pp_Vzdel_mzdy_rezerva" localSheetId="9">#REF!</definedName>
    <definedName name="Pp_Vzdel_mzdy_rezerva">#REF!</definedName>
    <definedName name="Pp_Vzdel_mzdy_spec" localSheetId="12">#REF!</definedName>
    <definedName name="Pp_Vzdel_mzdy_spec" localSheetId="16">#REF!</definedName>
    <definedName name="Pp_Vzdel_mzdy_spec" localSheetId="20">#REF!</definedName>
    <definedName name="Pp_Vzdel_mzdy_spec" localSheetId="21">#REF!</definedName>
    <definedName name="Pp_Vzdel_mzdy_spec" localSheetId="22">#REF!</definedName>
    <definedName name="Pp_Vzdel_mzdy_spec" localSheetId="2">#REF!</definedName>
    <definedName name="Pp_Vzdel_mzdy_spec" localSheetId="3">#REF!</definedName>
    <definedName name="Pp_Vzdel_mzdy_spec" localSheetId="4">#REF!</definedName>
    <definedName name="Pp_Vzdel_mzdy_spec" localSheetId="7">#REF!</definedName>
    <definedName name="Pp_Vzdel_mzdy_spec" localSheetId="9">#REF!</definedName>
    <definedName name="Pp_Vzdel_mzdy_spec">#REF!</definedName>
    <definedName name="Pp_Vzdel_mzdy_výkon" localSheetId="12">#REF!</definedName>
    <definedName name="Pp_Vzdel_mzdy_výkon" localSheetId="16">#REF!</definedName>
    <definedName name="Pp_Vzdel_mzdy_výkon" localSheetId="20">#REF!</definedName>
    <definedName name="Pp_Vzdel_mzdy_výkon" localSheetId="21">#REF!</definedName>
    <definedName name="Pp_Vzdel_mzdy_výkon" localSheetId="22">#REF!</definedName>
    <definedName name="Pp_Vzdel_mzdy_výkon" localSheetId="2">#REF!</definedName>
    <definedName name="Pp_Vzdel_mzdy_výkon" localSheetId="3">#REF!</definedName>
    <definedName name="Pp_Vzdel_mzdy_výkon" localSheetId="4">#REF!</definedName>
    <definedName name="Pp_Vzdel_mzdy_výkon" localSheetId="7">#REF!</definedName>
    <definedName name="Pp_Vzdel_mzdy_výkon" localSheetId="9">#REF!</definedName>
    <definedName name="Pp_Vzdel_mzdy_výkon">#REF!</definedName>
    <definedName name="Pp_Vzdel_mzdy_výkon_PV" localSheetId="12">#REF!</definedName>
    <definedName name="Pp_Vzdel_mzdy_výkon_PV" localSheetId="16">#REF!</definedName>
    <definedName name="Pp_Vzdel_mzdy_výkon_PV" localSheetId="20">#REF!</definedName>
    <definedName name="Pp_Vzdel_mzdy_výkon_PV" localSheetId="21">#REF!</definedName>
    <definedName name="Pp_Vzdel_mzdy_výkon_PV" localSheetId="22">#REF!</definedName>
    <definedName name="Pp_Vzdel_mzdy_výkon_PV" localSheetId="2">#REF!</definedName>
    <definedName name="Pp_Vzdel_mzdy_výkon_PV" localSheetId="3">#REF!</definedName>
    <definedName name="Pp_Vzdel_mzdy_výkon_PV" localSheetId="4">#REF!</definedName>
    <definedName name="Pp_Vzdel_mzdy_výkon_PV" localSheetId="7">#REF!</definedName>
    <definedName name="Pp_Vzdel_mzdy_výkon_PV" localSheetId="9">#REF!</definedName>
    <definedName name="Pp_Vzdel_mzdy_výkon_PV">#REF!</definedName>
    <definedName name="Pp_Vzdel_mzdy_výkon_PV_bez" localSheetId="12">#REF!</definedName>
    <definedName name="Pp_Vzdel_mzdy_výkon_PV_bez" localSheetId="16">#REF!</definedName>
    <definedName name="Pp_Vzdel_mzdy_výkon_PV_bez" localSheetId="20">#REF!</definedName>
    <definedName name="Pp_Vzdel_mzdy_výkon_PV_bez" localSheetId="21">#REF!</definedName>
    <definedName name="Pp_Vzdel_mzdy_výkon_PV_bez" localSheetId="22">#REF!</definedName>
    <definedName name="Pp_Vzdel_mzdy_výkon_PV_bez" localSheetId="2">#REF!</definedName>
    <definedName name="Pp_Vzdel_mzdy_výkon_PV_bez" localSheetId="3">#REF!</definedName>
    <definedName name="Pp_Vzdel_mzdy_výkon_PV_bez" localSheetId="4">#REF!</definedName>
    <definedName name="Pp_Vzdel_mzdy_výkon_PV_bez" localSheetId="7">#REF!</definedName>
    <definedName name="Pp_Vzdel_mzdy_výkon_PV_bez" localSheetId="9">#REF!</definedName>
    <definedName name="Pp_Vzdel_mzdy_výkon_PV_bez">#REF!</definedName>
    <definedName name="Pp_Vzdel_mzdy_výkon_PV_um" localSheetId="12">#REF!</definedName>
    <definedName name="Pp_Vzdel_mzdy_výkon_PV_um" localSheetId="16">#REF!</definedName>
    <definedName name="Pp_Vzdel_mzdy_výkon_PV_um" localSheetId="20">#REF!</definedName>
    <definedName name="Pp_Vzdel_mzdy_výkon_PV_um" localSheetId="21">#REF!</definedName>
    <definedName name="Pp_Vzdel_mzdy_výkon_PV_um" localSheetId="22">#REF!</definedName>
    <definedName name="Pp_Vzdel_mzdy_výkon_PV_um" localSheetId="2">#REF!</definedName>
    <definedName name="Pp_Vzdel_mzdy_výkon_PV_um" localSheetId="3">#REF!</definedName>
    <definedName name="Pp_Vzdel_mzdy_výkon_PV_um" localSheetId="4">#REF!</definedName>
    <definedName name="Pp_Vzdel_mzdy_výkon_PV_um" localSheetId="7">#REF!</definedName>
    <definedName name="Pp_Vzdel_mzdy_výkon_PV_um" localSheetId="9">#REF!</definedName>
    <definedName name="Pp_Vzdel_mzdy_výkon_PV_um">#REF!</definedName>
    <definedName name="Pp_Vzdel_mzdy_výkon_VV" localSheetId="12">#REF!</definedName>
    <definedName name="Pp_Vzdel_mzdy_výkon_VV" localSheetId="16">#REF!</definedName>
    <definedName name="Pp_Vzdel_mzdy_výkon_VV" localSheetId="20">#REF!</definedName>
    <definedName name="Pp_Vzdel_mzdy_výkon_VV" localSheetId="21">#REF!</definedName>
    <definedName name="Pp_Vzdel_mzdy_výkon_VV" localSheetId="22">#REF!</definedName>
    <definedName name="Pp_Vzdel_mzdy_výkon_VV" localSheetId="2">#REF!</definedName>
    <definedName name="Pp_Vzdel_mzdy_výkon_VV" localSheetId="3">#REF!</definedName>
    <definedName name="Pp_Vzdel_mzdy_výkon_VV" localSheetId="4">#REF!</definedName>
    <definedName name="Pp_Vzdel_mzdy_výkon_VV" localSheetId="7">#REF!</definedName>
    <definedName name="Pp_Vzdel_mzdy_výkon_VV" localSheetId="9">#REF!</definedName>
    <definedName name="Pp_Vzdel_mzdy_výkon_VV">#REF!</definedName>
    <definedName name="Pp_Vzdel_mzdy_výkon_VV_bez" localSheetId="12">#REF!</definedName>
    <definedName name="Pp_Vzdel_mzdy_výkon_VV_bez" localSheetId="16">#REF!</definedName>
    <definedName name="Pp_Vzdel_mzdy_výkon_VV_bez" localSheetId="20">#REF!</definedName>
    <definedName name="Pp_Vzdel_mzdy_výkon_VV_bez" localSheetId="21">#REF!</definedName>
    <definedName name="Pp_Vzdel_mzdy_výkon_VV_bez" localSheetId="22">#REF!</definedName>
    <definedName name="Pp_Vzdel_mzdy_výkon_VV_bez" localSheetId="2">#REF!</definedName>
    <definedName name="Pp_Vzdel_mzdy_výkon_VV_bez" localSheetId="3">#REF!</definedName>
    <definedName name="Pp_Vzdel_mzdy_výkon_VV_bez" localSheetId="4">#REF!</definedName>
    <definedName name="Pp_Vzdel_mzdy_výkon_VV_bez" localSheetId="7">#REF!</definedName>
    <definedName name="Pp_Vzdel_mzdy_výkon_VV_bez" localSheetId="9">#REF!</definedName>
    <definedName name="Pp_Vzdel_mzdy_výkon_VV_bez">#REF!</definedName>
    <definedName name="Pp_Vzdel_mzdy_výkon_VV_um" localSheetId="12">#REF!</definedName>
    <definedName name="Pp_Vzdel_mzdy_výkon_VV_um" localSheetId="16">#REF!</definedName>
    <definedName name="Pp_Vzdel_mzdy_výkon_VV_um" localSheetId="20">#REF!</definedName>
    <definedName name="Pp_Vzdel_mzdy_výkon_VV_um" localSheetId="21">#REF!</definedName>
    <definedName name="Pp_Vzdel_mzdy_výkon_VV_um" localSheetId="22">#REF!</definedName>
    <definedName name="Pp_Vzdel_mzdy_výkon_VV_um" localSheetId="2">#REF!</definedName>
    <definedName name="Pp_Vzdel_mzdy_výkon_VV_um" localSheetId="3">#REF!</definedName>
    <definedName name="Pp_Vzdel_mzdy_výkon_VV_um" localSheetId="4">#REF!</definedName>
    <definedName name="Pp_Vzdel_mzdy_výkon_VV_um" localSheetId="7">#REF!</definedName>
    <definedName name="Pp_Vzdel_mzdy_výkon_VV_um" localSheetId="9">#REF!</definedName>
    <definedName name="Pp_Vzdel_mzdy_výkon_VV_um">#REF!</definedName>
    <definedName name="Pp_Vzdel_spec_prax" localSheetId="12">#REF!</definedName>
    <definedName name="Pp_Vzdel_spec_prax" localSheetId="16">#REF!</definedName>
    <definedName name="Pp_Vzdel_spec_prax" localSheetId="20">#REF!</definedName>
    <definedName name="Pp_Vzdel_spec_prax" localSheetId="21">#REF!</definedName>
    <definedName name="Pp_Vzdel_spec_prax" localSheetId="22">#REF!</definedName>
    <definedName name="Pp_Vzdel_spec_prax" localSheetId="2">#REF!</definedName>
    <definedName name="Pp_Vzdel_spec_prax" localSheetId="3">#REF!</definedName>
    <definedName name="Pp_Vzdel_spec_prax" localSheetId="4">#REF!</definedName>
    <definedName name="Pp_Vzdel_spec_prax" localSheetId="6">#REF!</definedName>
    <definedName name="Pp_Vzdel_spec_prax" localSheetId="7">#REF!</definedName>
    <definedName name="Pp_Vzdel_spec_prax" localSheetId="9">#REF!</definedName>
    <definedName name="Pp_Vzdel_spec_prax">#REF!</definedName>
    <definedName name="Pp_Vzdel_TaS" localSheetId="12">#REF!</definedName>
    <definedName name="Pp_Vzdel_TaS" localSheetId="16">#REF!</definedName>
    <definedName name="Pp_Vzdel_TaS" localSheetId="20">#REF!</definedName>
    <definedName name="Pp_Vzdel_TaS" localSheetId="21">#REF!</definedName>
    <definedName name="Pp_Vzdel_TaS" localSheetId="22">#REF!</definedName>
    <definedName name="Pp_Vzdel_TaS" localSheetId="2">#REF!</definedName>
    <definedName name="Pp_Vzdel_TaS" localSheetId="3">#REF!</definedName>
    <definedName name="Pp_Vzdel_TaS" localSheetId="4">#REF!</definedName>
    <definedName name="Pp_Vzdel_TaS" localSheetId="7">#REF!</definedName>
    <definedName name="Pp_Vzdel_TaS" localSheetId="9">#REF!</definedName>
    <definedName name="Pp_Vzdel_TaS">#REF!</definedName>
    <definedName name="Pp_Vzdel_TaS_rezerva" localSheetId="12">#REF!</definedName>
    <definedName name="Pp_Vzdel_TaS_rezerva" localSheetId="16">#REF!</definedName>
    <definedName name="Pp_Vzdel_TaS_rezerva" localSheetId="20">#REF!</definedName>
    <definedName name="Pp_Vzdel_TaS_rezerva" localSheetId="21">#REF!</definedName>
    <definedName name="Pp_Vzdel_TaS_rezerva" localSheetId="22">#REF!</definedName>
    <definedName name="Pp_Vzdel_TaS_rezerva" localSheetId="2">#REF!</definedName>
    <definedName name="Pp_Vzdel_TaS_rezerva" localSheetId="3">#REF!</definedName>
    <definedName name="Pp_Vzdel_TaS_rezerva" localSheetId="4">#REF!</definedName>
    <definedName name="Pp_Vzdel_TaS_rezerva" localSheetId="7">#REF!</definedName>
    <definedName name="Pp_Vzdel_TaS_rezerva" localSheetId="9">#REF!</definedName>
    <definedName name="Pp_Vzdel_TaS_rezerva">#REF!</definedName>
    <definedName name="Pp_Vzdel_TaS_spec" localSheetId="12">#REF!</definedName>
    <definedName name="Pp_Vzdel_TaS_spec" localSheetId="16">#REF!</definedName>
    <definedName name="Pp_Vzdel_TaS_spec" localSheetId="20">#REF!</definedName>
    <definedName name="Pp_Vzdel_TaS_spec" localSheetId="21">#REF!</definedName>
    <definedName name="Pp_Vzdel_TaS_spec" localSheetId="22">#REF!</definedName>
    <definedName name="Pp_Vzdel_TaS_spec" localSheetId="2">#REF!</definedName>
    <definedName name="Pp_Vzdel_TaS_spec" localSheetId="3">#REF!</definedName>
    <definedName name="Pp_Vzdel_TaS_spec" localSheetId="4">#REF!</definedName>
    <definedName name="Pp_Vzdel_TaS_spec" localSheetId="6">#REF!</definedName>
    <definedName name="Pp_Vzdel_TaS_spec" localSheetId="7">#REF!</definedName>
    <definedName name="Pp_Vzdel_TaS_spec" localSheetId="9">#REF!</definedName>
    <definedName name="Pp_Vzdel_TaS_spec">#REF!</definedName>
    <definedName name="Pp_Vzdel_TaS_stav" localSheetId="12">#REF!</definedName>
    <definedName name="Pp_Vzdel_TaS_stav" localSheetId="16">#REF!</definedName>
    <definedName name="Pp_Vzdel_TaS_stav" localSheetId="20">#REF!</definedName>
    <definedName name="Pp_Vzdel_TaS_stav" localSheetId="21">#REF!</definedName>
    <definedName name="Pp_Vzdel_TaS_stav" localSheetId="22">#REF!</definedName>
    <definedName name="Pp_Vzdel_TaS_stav" localSheetId="2">#REF!</definedName>
    <definedName name="Pp_Vzdel_TaS_stav" localSheetId="3">#REF!</definedName>
    <definedName name="Pp_Vzdel_TaS_stav" localSheetId="4">#REF!</definedName>
    <definedName name="Pp_Vzdel_TaS_stav" localSheetId="7">#REF!</definedName>
    <definedName name="Pp_Vzdel_TaS_stav" localSheetId="9">#REF!</definedName>
    <definedName name="Pp_Vzdel_TaS_stav">#REF!</definedName>
    <definedName name="Pp_Vzdel_TaS_výkon" localSheetId="12">#REF!</definedName>
    <definedName name="Pp_Vzdel_TaS_výkon" localSheetId="16">#REF!</definedName>
    <definedName name="Pp_Vzdel_TaS_výkon" localSheetId="20">#REF!</definedName>
    <definedName name="Pp_Vzdel_TaS_výkon" localSheetId="21">#REF!</definedName>
    <definedName name="Pp_Vzdel_TaS_výkon" localSheetId="22">#REF!</definedName>
    <definedName name="Pp_Vzdel_TaS_výkon" localSheetId="2">#REF!</definedName>
    <definedName name="Pp_Vzdel_TaS_výkon" localSheetId="3">#REF!</definedName>
    <definedName name="Pp_Vzdel_TaS_výkon" localSheetId="4">#REF!</definedName>
    <definedName name="Pp_Vzdel_TaS_výkon" localSheetId="6">#REF!</definedName>
    <definedName name="Pp_Vzdel_TaS_výkon" localSheetId="7">#REF!</definedName>
    <definedName name="Pp_Vzdel_TaS_výkon" localSheetId="9">#REF!</definedName>
    <definedName name="Pp_Vzdel_TaS_výkon">#REF!</definedName>
    <definedName name="Pp_Vzdel_TaS_výkon_PPŠ" localSheetId="12">#REF!</definedName>
    <definedName name="Pp_Vzdel_TaS_výkon_PPŠ" localSheetId="16">#REF!</definedName>
    <definedName name="Pp_Vzdel_TaS_výkon_PPŠ" localSheetId="20">#REF!</definedName>
    <definedName name="Pp_Vzdel_TaS_výkon_PPŠ" localSheetId="21">#REF!</definedName>
    <definedName name="Pp_Vzdel_TaS_výkon_PPŠ" localSheetId="22">#REF!</definedName>
    <definedName name="Pp_Vzdel_TaS_výkon_PPŠ" localSheetId="2">#REF!</definedName>
    <definedName name="Pp_Vzdel_TaS_výkon_PPŠ" localSheetId="3">#REF!</definedName>
    <definedName name="Pp_Vzdel_TaS_výkon_PPŠ" localSheetId="4">#REF!</definedName>
    <definedName name="Pp_Vzdel_TaS_výkon_PPŠ" localSheetId="6">#REF!</definedName>
    <definedName name="Pp_Vzdel_TaS_výkon_PPŠ" localSheetId="7">#REF!</definedName>
    <definedName name="Pp_Vzdel_TaS_výkon_PPŠ" localSheetId="9">#REF!</definedName>
    <definedName name="Pp_Vzdel_TaS_výkon_PPŠ">#REF!</definedName>
    <definedName name="Pp_Vzdel_TaS_výkon_PPŠ_a_zákl" localSheetId="12">#REF!</definedName>
    <definedName name="Pp_Vzdel_TaS_výkon_PPŠ_a_zákl" localSheetId="16">#REF!</definedName>
    <definedName name="Pp_Vzdel_TaS_výkon_PPŠ_a_zákl" localSheetId="20">#REF!</definedName>
    <definedName name="Pp_Vzdel_TaS_výkon_PPŠ_a_zákl" localSheetId="21">#REF!</definedName>
    <definedName name="Pp_Vzdel_TaS_výkon_PPŠ_a_zákl" localSheetId="22">#REF!</definedName>
    <definedName name="Pp_Vzdel_TaS_výkon_PPŠ_a_zákl" localSheetId="2">#REF!</definedName>
    <definedName name="Pp_Vzdel_TaS_výkon_PPŠ_a_zákl" localSheetId="3">#REF!</definedName>
    <definedName name="Pp_Vzdel_TaS_výkon_PPŠ_a_zákl" localSheetId="4">#REF!</definedName>
    <definedName name="Pp_Vzdel_TaS_výkon_PPŠ_a_zákl" localSheetId="6">#REF!</definedName>
    <definedName name="Pp_Vzdel_TaS_výkon_PPŠ_a_zákl" localSheetId="7">#REF!</definedName>
    <definedName name="Pp_Vzdel_TaS_výkon_PPŠ_a_zákl" localSheetId="9">#REF!</definedName>
    <definedName name="Pp_Vzdel_TaS_výkon_PPŠ_a_zákl">#REF!</definedName>
    <definedName name="Pp_Vzdel_TaS_výkon_PPŠ_KEN" localSheetId="12">#REF!</definedName>
    <definedName name="Pp_Vzdel_TaS_výkon_PPŠ_KEN" localSheetId="16">#REF!</definedName>
    <definedName name="Pp_Vzdel_TaS_výkon_PPŠ_KEN" localSheetId="20">#REF!</definedName>
    <definedName name="Pp_Vzdel_TaS_výkon_PPŠ_KEN" localSheetId="21">#REF!</definedName>
    <definedName name="Pp_Vzdel_TaS_výkon_PPŠ_KEN" localSheetId="22">#REF!</definedName>
    <definedName name="Pp_Vzdel_TaS_výkon_PPŠ_KEN" localSheetId="2">#REF!</definedName>
    <definedName name="Pp_Vzdel_TaS_výkon_PPŠ_KEN" localSheetId="3">#REF!</definedName>
    <definedName name="Pp_Vzdel_TaS_výkon_PPŠ_KEN" localSheetId="4">#REF!</definedName>
    <definedName name="Pp_Vzdel_TaS_výkon_PPŠ_KEN" localSheetId="6">#REF!</definedName>
    <definedName name="Pp_Vzdel_TaS_výkon_PPŠ_KEN" localSheetId="7">#REF!</definedName>
    <definedName name="Pp_Vzdel_TaS_výkon_PPŠ_KEN" localSheetId="9">#REF!</definedName>
    <definedName name="Pp_Vzdel_TaS_výkon_PPŠ_KEN">#REF!</definedName>
    <definedName name="Pp_Vzdel_TaS_zahr_granty" localSheetId="12">#REF!</definedName>
    <definedName name="Pp_Vzdel_TaS_zahr_granty" localSheetId="16">#REF!</definedName>
    <definedName name="Pp_Vzdel_TaS_zahr_granty" localSheetId="20">#REF!</definedName>
    <definedName name="Pp_Vzdel_TaS_zahr_granty" localSheetId="21">#REF!</definedName>
    <definedName name="Pp_Vzdel_TaS_zahr_granty" localSheetId="22">#REF!</definedName>
    <definedName name="Pp_Vzdel_TaS_zahr_granty" localSheetId="2">#REF!</definedName>
    <definedName name="Pp_Vzdel_TaS_zahr_granty" localSheetId="3">#REF!</definedName>
    <definedName name="Pp_Vzdel_TaS_zahr_granty" localSheetId="4">#REF!</definedName>
    <definedName name="Pp_Vzdel_TaS_zahr_granty" localSheetId="7">#REF!</definedName>
    <definedName name="Pp_Vzdel_TaS_zahr_granty" localSheetId="9">#REF!</definedName>
    <definedName name="Pp_Vzdel_TaS_zahr_granty">#REF!</definedName>
    <definedName name="Pp_Vzdel_TaS_zákl" localSheetId="12">#REF!</definedName>
    <definedName name="Pp_Vzdel_TaS_zákl" localSheetId="16">#REF!</definedName>
    <definedName name="Pp_Vzdel_TaS_zákl" localSheetId="20">#REF!</definedName>
    <definedName name="Pp_Vzdel_TaS_zákl" localSheetId="21">#REF!</definedName>
    <definedName name="Pp_Vzdel_TaS_zákl" localSheetId="22">#REF!</definedName>
    <definedName name="Pp_Vzdel_TaS_zákl" localSheetId="2">#REF!</definedName>
    <definedName name="Pp_Vzdel_TaS_zákl" localSheetId="3">#REF!</definedName>
    <definedName name="Pp_Vzdel_TaS_zákl" localSheetId="4">#REF!</definedName>
    <definedName name="Pp_Vzdel_TaS_zákl" localSheetId="6">#REF!</definedName>
    <definedName name="Pp_Vzdel_TaS_zákl" localSheetId="7">#REF!</definedName>
    <definedName name="Pp_Vzdel_TaS_zákl" localSheetId="9">#REF!</definedName>
    <definedName name="Pp_Vzdel_TaS_zákl">#REF!</definedName>
    <definedName name="Pr_AV_BD" localSheetId="12">#REF!</definedName>
    <definedName name="Pr_AV_BD" localSheetId="16">#REF!</definedName>
    <definedName name="Pr_AV_BD" localSheetId="20">#REF!</definedName>
    <definedName name="Pr_AV_BD" localSheetId="21">#REF!</definedName>
    <definedName name="Pr_AV_BD" localSheetId="22">#REF!</definedName>
    <definedName name="Pr_AV_BD" localSheetId="2">#REF!</definedName>
    <definedName name="Pr_AV_BD" localSheetId="3">#REF!</definedName>
    <definedName name="Pr_AV_BD" localSheetId="4">#REF!</definedName>
    <definedName name="Pr_AV_BD" localSheetId="7">#REF!</definedName>
    <definedName name="Pr_AV_BD" localSheetId="9">#REF!</definedName>
    <definedName name="Pr_AV_BD">#REF!</definedName>
    <definedName name="Pr_IV_BD" localSheetId="12">#REF!</definedName>
    <definedName name="Pr_IV_BD" localSheetId="16">#REF!</definedName>
    <definedName name="Pr_IV_BD" localSheetId="20">#REF!</definedName>
    <definedName name="Pr_IV_BD" localSheetId="21">#REF!</definedName>
    <definedName name="Pr_IV_BD" localSheetId="22">#REF!</definedName>
    <definedName name="Pr_IV_BD" localSheetId="2">#REF!</definedName>
    <definedName name="Pr_IV_BD" localSheetId="3">#REF!</definedName>
    <definedName name="Pr_IV_BD" localSheetId="4">#REF!</definedName>
    <definedName name="Pr_IV_BD" localSheetId="7">#REF!</definedName>
    <definedName name="Pr_IV_BD" localSheetId="9">#REF!</definedName>
    <definedName name="Pr_IV_BD">#REF!</definedName>
    <definedName name="Pr_IV_KV" localSheetId="12">#REF!</definedName>
    <definedName name="Pr_IV_KV" localSheetId="16">#REF!</definedName>
    <definedName name="Pr_IV_KV" localSheetId="20">#REF!</definedName>
    <definedName name="Pr_IV_KV" localSheetId="21">#REF!</definedName>
    <definedName name="Pr_IV_KV" localSheetId="22">#REF!</definedName>
    <definedName name="Pr_IV_KV" localSheetId="2">#REF!</definedName>
    <definedName name="Pr_IV_KV" localSheetId="3">#REF!</definedName>
    <definedName name="Pr_IV_KV" localSheetId="4">#REF!</definedName>
    <definedName name="Pr_IV_KV" localSheetId="7">#REF!</definedName>
    <definedName name="Pr_IV_KV" localSheetId="9">#REF!</definedName>
    <definedName name="Pr_IV_KV">#REF!</definedName>
    <definedName name="Pr_IV_KV_rezerva" localSheetId="12">#REF!</definedName>
    <definedName name="Pr_IV_KV_rezerva" localSheetId="16">#REF!</definedName>
    <definedName name="Pr_IV_KV_rezerva" localSheetId="20">#REF!</definedName>
    <definedName name="Pr_IV_KV_rezerva" localSheetId="21">#REF!</definedName>
    <definedName name="Pr_IV_KV_rezerva" localSheetId="22">#REF!</definedName>
    <definedName name="Pr_IV_KV_rezerva" localSheetId="2">#REF!</definedName>
    <definedName name="Pr_IV_KV_rezerva" localSheetId="3">#REF!</definedName>
    <definedName name="Pr_IV_KV_rezerva" localSheetId="4">#REF!</definedName>
    <definedName name="Pr_IV_KV_rezerva" localSheetId="7">#REF!</definedName>
    <definedName name="Pr_IV_KV_rezerva" localSheetId="9">#REF!</definedName>
    <definedName name="Pr_IV_KV_rezerva">#REF!</definedName>
    <definedName name="Pr_KEGA_BD" localSheetId="12">#REF!</definedName>
    <definedName name="Pr_KEGA_BD" localSheetId="16">#REF!</definedName>
    <definedName name="Pr_KEGA_BD" localSheetId="20">#REF!</definedName>
    <definedName name="Pr_KEGA_BD" localSheetId="21">#REF!</definedName>
    <definedName name="Pr_KEGA_BD" localSheetId="22">#REF!</definedName>
    <definedName name="Pr_KEGA_BD" localSheetId="2">#REF!</definedName>
    <definedName name="Pr_KEGA_BD" localSheetId="3">#REF!</definedName>
    <definedName name="Pr_KEGA_BD" localSheetId="4">#REF!</definedName>
    <definedName name="Pr_KEGA_BD" localSheetId="7">#REF!</definedName>
    <definedName name="Pr_KEGA_BD" localSheetId="9">#REF!</definedName>
    <definedName name="Pr_KEGA_BD">#REF!</definedName>
    <definedName name="Pr_klinické" localSheetId="12">#REF!</definedName>
    <definedName name="Pr_klinické" localSheetId="16">#REF!</definedName>
    <definedName name="Pr_klinické" localSheetId="20">#REF!</definedName>
    <definedName name="Pr_klinické" localSheetId="21">#REF!</definedName>
    <definedName name="Pr_klinické" localSheetId="22">#REF!</definedName>
    <definedName name="Pr_klinické" localSheetId="2">#REF!</definedName>
    <definedName name="Pr_klinické" localSheetId="3">#REF!</definedName>
    <definedName name="Pr_klinické" localSheetId="4">#REF!</definedName>
    <definedName name="Pr_klinické" localSheetId="7">#REF!</definedName>
    <definedName name="Pr_klinické" localSheetId="9">#REF!</definedName>
    <definedName name="Pr_klinické">#REF!</definedName>
    <definedName name="Pr_KŠ" localSheetId="12">#REF!</definedName>
    <definedName name="Pr_KŠ" localSheetId="16">#REF!</definedName>
    <definedName name="Pr_KŠ" localSheetId="20">#REF!</definedName>
    <definedName name="Pr_KŠ" localSheetId="21">#REF!</definedName>
    <definedName name="Pr_KŠ" localSheetId="22">#REF!</definedName>
    <definedName name="Pr_KŠ" localSheetId="2">#REF!</definedName>
    <definedName name="Pr_KŠ" localSheetId="3">#REF!</definedName>
    <definedName name="Pr_KŠ" localSheetId="4">#REF!</definedName>
    <definedName name="Pr_KŠ" localSheetId="6">#REF!</definedName>
    <definedName name="Pr_KŠ" localSheetId="7">#REF!</definedName>
    <definedName name="Pr_KŠ" localSheetId="9">#REF!</definedName>
    <definedName name="Pr_KŠ">#REF!</definedName>
    <definedName name="Pr_motštip_BD" localSheetId="12">#REF!</definedName>
    <definedName name="Pr_motštip_BD" localSheetId="16">#REF!</definedName>
    <definedName name="Pr_motštip_BD" localSheetId="20">#REF!</definedName>
    <definedName name="Pr_motštip_BD" localSheetId="21">#REF!</definedName>
    <definedName name="Pr_motštip_BD" localSheetId="22">#REF!</definedName>
    <definedName name="Pr_motštip_BD" localSheetId="2">#REF!</definedName>
    <definedName name="Pr_motštip_BD" localSheetId="3">#REF!</definedName>
    <definedName name="Pr_motštip_BD" localSheetId="4">#REF!</definedName>
    <definedName name="Pr_motštip_BD" localSheetId="7">#REF!</definedName>
    <definedName name="Pr_motštip_BD" localSheetId="9">#REF!</definedName>
    <definedName name="Pr_motštip_BD">#REF!</definedName>
    <definedName name="Pr_MVTS_BD" localSheetId="12">#REF!</definedName>
    <definedName name="Pr_MVTS_BD" localSheetId="16">#REF!</definedName>
    <definedName name="Pr_MVTS_BD" localSheetId="20">#REF!</definedName>
    <definedName name="Pr_MVTS_BD" localSheetId="21">#REF!</definedName>
    <definedName name="Pr_MVTS_BD" localSheetId="22">#REF!</definedName>
    <definedName name="Pr_MVTS_BD" localSheetId="2">#REF!</definedName>
    <definedName name="Pr_MVTS_BD" localSheetId="3">#REF!</definedName>
    <definedName name="Pr_MVTS_BD" localSheetId="4">#REF!</definedName>
    <definedName name="Pr_MVTS_BD" localSheetId="7">#REF!</definedName>
    <definedName name="Pr_MVTS_BD" localSheetId="9">#REF!</definedName>
    <definedName name="Pr_MVTS_BD">#REF!</definedName>
    <definedName name="Pr_socštip_BD" localSheetId="12">#REF!</definedName>
    <definedName name="Pr_socštip_BD" localSheetId="16">#REF!</definedName>
    <definedName name="Pr_socštip_BD" localSheetId="20">#REF!</definedName>
    <definedName name="Pr_socštip_BD" localSheetId="21">#REF!</definedName>
    <definedName name="Pr_socštip_BD" localSheetId="22">#REF!</definedName>
    <definedName name="Pr_socštip_BD" localSheetId="2">#REF!</definedName>
    <definedName name="Pr_socštip_BD" localSheetId="3">#REF!</definedName>
    <definedName name="Pr_socštip_BD" localSheetId="4">#REF!</definedName>
    <definedName name="Pr_socštip_BD" localSheetId="7">#REF!</definedName>
    <definedName name="Pr_socštip_BD" localSheetId="9">#REF!</definedName>
    <definedName name="Pr_socštip_BD">#REF!</definedName>
    <definedName name="Pr_ŠD" localSheetId="12">#REF!</definedName>
    <definedName name="Pr_ŠD" localSheetId="16">#REF!</definedName>
    <definedName name="Pr_ŠD" localSheetId="20">#REF!</definedName>
    <definedName name="Pr_ŠD" localSheetId="21">#REF!</definedName>
    <definedName name="Pr_ŠD" localSheetId="22">#REF!</definedName>
    <definedName name="Pr_ŠD" localSheetId="2">#REF!</definedName>
    <definedName name="Pr_ŠD" localSheetId="3">#REF!</definedName>
    <definedName name="Pr_ŠD" localSheetId="4">#REF!</definedName>
    <definedName name="Pr_ŠD" localSheetId="6">#REF!</definedName>
    <definedName name="Pr_ŠD" localSheetId="7">#REF!</definedName>
    <definedName name="Pr_ŠD" localSheetId="9">#REF!</definedName>
    <definedName name="Pr_ŠD">#REF!</definedName>
    <definedName name="Pr_ŠDaJKŠPC_BD" localSheetId="12">#REF!</definedName>
    <definedName name="Pr_ŠDaJKŠPC_BD" localSheetId="16">#REF!</definedName>
    <definedName name="Pr_ŠDaJKŠPC_BD" localSheetId="20">#REF!</definedName>
    <definedName name="Pr_ŠDaJKŠPC_BD" localSheetId="21">#REF!</definedName>
    <definedName name="Pr_ŠDaJKŠPC_BD" localSheetId="22">#REF!</definedName>
    <definedName name="Pr_ŠDaJKŠPC_BD" localSheetId="2">#REF!</definedName>
    <definedName name="Pr_ŠDaJKŠPC_BD" localSheetId="3">#REF!</definedName>
    <definedName name="Pr_ŠDaJKŠPC_BD" localSheetId="4">#REF!</definedName>
    <definedName name="Pr_ŠDaJKŠPC_BD" localSheetId="7">#REF!</definedName>
    <definedName name="Pr_ŠDaJKŠPC_BD" localSheetId="9">#REF!</definedName>
    <definedName name="Pr_ŠDaJKŠPC_BD">#REF!</definedName>
    <definedName name="Pr_VaT_KV_zac_roka" localSheetId="12">#REF!</definedName>
    <definedName name="Pr_VaT_KV_zac_roka" localSheetId="16">#REF!</definedName>
    <definedName name="Pr_VaT_KV_zac_roka" localSheetId="20">#REF!</definedName>
    <definedName name="Pr_VaT_KV_zac_roka" localSheetId="21">#REF!</definedName>
    <definedName name="Pr_VaT_KV_zac_roka" localSheetId="22">#REF!</definedName>
    <definedName name="Pr_VaT_KV_zac_roka" localSheetId="2">#REF!</definedName>
    <definedName name="Pr_VaT_KV_zac_roka" localSheetId="3">#REF!</definedName>
    <definedName name="Pr_VaT_KV_zac_roka" localSheetId="4">#REF!</definedName>
    <definedName name="Pr_VaT_KV_zac_roka" localSheetId="7">#REF!</definedName>
    <definedName name="Pr_VaT_KV_zac_roka" localSheetId="9">#REF!</definedName>
    <definedName name="Pr_VaT_KV_zac_roka">#REF!</definedName>
    <definedName name="Pr_VaT_TaS" localSheetId="12">#REF!</definedName>
    <definedName name="Pr_VaT_TaS" localSheetId="16">#REF!</definedName>
    <definedName name="Pr_VaT_TaS" localSheetId="20">#REF!</definedName>
    <definedName name="Pr_VaT_TaS" localSheetId="21">#REF!</definedName>
    <definedName name="Pr_VaT_TaS" localSheetId="22">#REF!</definedName>
    <definedName name="Pr_VaT_TaS" localSheetId="2">#REF!</definedName>
    <definedName name="Pr_VaT_TaS" localSheetId="3">#REF!</definedName>
    <definedName name="Pr_VaT_TaS" localSheetId="4">#REF!</definedName>
    <definedName name="Pr_VaT_TaS" localSheetId="7">#REF!</definedName>
    <definedName name="Pr_VaT_TaS" localSheetId="9">#REF!</definedName>
    <definedName name="Pr_VaT_TaS">#REF!</definedName>
    <definedName name="Pr_VaT_TaS_rezerva" localSheetId="12">#REF!</definedName>
    <definedName name="Pr_VaT_TaS_rezerva" localSheetId="16">#REF!</definedName>
    <definedName name="Pr_VaT_TaS_rezerva" localSheetId="20">#REF!</definedName>
    <definedName name="Pr_VaT_TaS_rezerva" localSheetId="21">#REF!</definedName>
    <definedName name="Pr_VaT_TaS_rezerva" localSheetId="22">#REF!</definedName>
    <definedName name="Pr_VaT_TaS_rezerva" localSheetId="2">#REF!</definedName>
    <definedName name="Pr_VaT_TaS_rezerva" localSheetId="3">#REF!</definedName>
    <definedName name="Pr_VaT_TaS_rezerva" localSheetId="4">#REF!</definedName>
    <definedName name="Pr_VaT_TaS_rezerva" localSheetId="7">#REF!</definedName>
    <definedName name="Pr_VaT_TaS_rezerva" localSheetId="9">#REF!</definedName>
    <definedName name="Pr_VaT_TaS_rezerva">#REF!</definedName>
    <definedName name="Pr_VaT_TaS_zac_roka" localSheetId="12">#REF!</definedName>
    <definedName name="Pr_VaT_TaS_zac_roka" localSheetId="16">#REF!</definedName>
    <definedName name="Pr_VaT_TaS_zac_roka" localSheetId="20">#REF!</definedName>
    <definedName name="Pr_VaT_TaS_zac_roka" localSheetId="21">#REF!</definedName>
    <definedName name="Pr_VaT_TaS_zac_roka" localSheetId="22">#REF!</definedName>
    <definedName name="Pr_VaT_TaS_zac_roka" localSheetId="2">#REF!</definedName>
    <definedName name="Pr_VaT_TaS_zac_roka" localSheetId="3">#REF!</definedName>
    <definedName name="Pr_VaT_TaS_zac_roka" localSheetId="4">#REF!</definedName>
    <definedName name="Pr_VaT_TaS_zac_roka" localSheetId="7">#REF!</definedName>
    <definedName name="Pr_VaT_TaS_zac_roka" localSheetId="9">#REF!</definedName>
    <definedName name="Pr_VaT_TaS_zac_roka">#REF!</definedName>
    <definedName name="Pr_VEGA_BD" localSheetId="12">#REF!</definedName>
    <definedName name="Pr_VEGA_BD" localSheetId="16">#REF!</definedName>
    <definedName name="Pr_VEGA_BD" localSheetId="20">#REF!</definedName>
    <definedName name="Pr_VEGA_BD" localSheetId="21">#REF!</definedName>
    <definedName name="Pr_VEGA_BD" localSheetId="22">#REF!</definedName>
    <definedName name="Pr_VEGA_BD" localSheetId="2">#REF!</definedName>
    <definedName name="Pr_VEGA_BD" localSheetId="3">#REF!</definedName>
    <definedName name="Pr_VEGA_BD" localSheetId="4">#REF!</definedName>
    <definedName name="Pr_VEGA_BD" localSheetId="7">#REF!</definedName>
    <definedName name="Pr_VEGA_BD" localSheetId="9">#REF!</definedName>
    <definedName name="Pr_VEGA_BD">#REF!</definedName>
    <definedName name="predmety" localSheetId="12">#REF!</definedName>
    <definedName name="predmety" localSheetId="16">#REF!</definedName>
    <definedName name="predmety" localSheetId="20">#REF!</definedName>
    <definedName name="predmety" localSheetId="21">#REF!</definedName>
    <definedName name="predmety" localSheetId="22">#REF!</definedName>
    <definedName name="predmety" localSheetId="2">#REF!</definedName>
    <definedName name="predmety" localSheetId="3">#REF!</definedName>
    <definedName name="predmety" localSheetId="4">#REF!</definedName>
    <definedName name="predmety" localSheetId="7">#REF!</definedName>
    <definedName name="predmety" localSheetId="9">#REF!</definedName>
    <definedName name="predmety">#REF!</definedName>
    <definedName name="prisp_na_1_jedlo" localSheetId="12">#REF!</definedName>
    <definedName name="prisp_na_1_jedlo" localSheetId="16">#REF!</definedName>
    <definedName name="prisp_na_1_jedlo" localSheetId="20">#REF!</definedName>
    <definedName name="prisp_na_1_jedlo" localSheetId="21">#REF!</definedName>
    <definedName name="prisp_na_1_jedlo" localSheetId="22">#REF!</definedName>
    <definedName name="prisp_na_1_jedlo" localSheetId="2">#REF!</definedName>
    <definedName name="prisp_na_1_jedlo" localSheetId="3">#REF!</definedName>
    <definedName name="prisp_na_1_jedlo" localSheetId="4">#REF!</definedName>
    <definedName name="prisp_na_1_jedlo" localSheetId="6">#REF!</definedName>
    <definedName name="prisp_na_1_jedlo" localSheetId="7">#REF!</definedName>
    <definedName name="prisp_na_1_jedlo" localSheetId="9">#REF!</definedName>
    <definedName name="prisp_na_1_jedlo">#REF!</definedName>
    <definedName name="prisp_na_ubyt_stud_SD" localSheetId="12">#REF!</definedName>
    <definedName name="prisp_na_ubyt_stud_SD" localSheetId="16">#REF!</definedName>
    <definedName name="prisp_na_ubyt_stud_SD" localSheetId="20">#REF!</definedName>
    <definedName name="prisp_na_ubyt_stud_SD" localSheetId="21">#REF!</definedName>
    <definedName name="prisp_na_ubyt_stud_SD" localSheetId="22">#REF!</definedName>
    <definedName name="prisp_na_ubyt_stud_SD" localSheetId="2">#REF!</definedName>
    <definedName name="prisp_na_ubyt_stud_SD" localSheetId="3">#REF!</definedName>
    <definedName name="prisp_na_ubyt_stud_SD" localSheetId="4">#REF!</definedName>
    <definedName name="prisp_na_ubyt_stud_SD" localSheetId="6">#REF!</definedName>
    <definedName name="prisp_na_ubyt_stud_SD" localSheetId="7">#REF!</definedName>
    <definedName name="prisp_na_ubyt_stud_SD" localSheetId="9">#REF!</definedName>
    <definedName name="prisp_na_ubyt_stud_SD">#REF!</definedName>
    <definedName name="prisp_na_ubyt_stud_ZZ" localSheetId="12">#REF!</definedName>
    <definedName name="prisp_na_ubyt_stud_ZZ" localSheetId="16">#REF!</definedName>
    <definedName name="prisp_na_ubyt_stud_ZZ" localSheetId="20">#REF!</definedName>
    <definedName name="prisp_na_ubyt_stud_ZZ" localSheetId="21">#REF!</definedName>
    <definedName name="prisp_na_ubyt_stud_ZZ" localSheetId="22">#REF!</definedName>
    <definedName name="prisp_na_ubyt_stud_ZZ" localSheetId="2">#REF!</definedName>
    <definedName name="prisp_na_ubyt_stud_ZZ" localSheetId="3">#REF!</definedName>
    <definedName name="prisp_na_ubyt_stud_ZZ" localSheetId="4">#REF!</definedName>
    <definedName name="prisp_na_ubyt_stud_ZZ" localSheetId="6">#REF!</definedName>
    <definedName name="prisp_na_ubyt_stud_ZZ" localSheetId="7">#REF!</definedName>
    <definedName name="prisp_na_ubyt_stud_ZZ" localSheetId="9">#REF!</definedName>
    <definedName name="prisp_na_ubyt_stud_ZZ">#REF!</definedName>
    <definedName name="prísp_zákl_prev" localSheetId="12">#REF!</definedName>
    <definedName name="prísp_zákl_prev" localSheetId="16">#REF!</definedName>
    <definedName name="prísp_zákl_prev" localSheetId="20">#REF!</definedName>
    <definedName name="prísp_zákl_prev" localSheetId="21">#REF!</definedName>
    <definedName name="prísp_zákl_prev" localSheetId="22">#REF!</definedName>
    <definedName name="prísp_zákl_prev" localSheetId="2">#REF!</definedName>
    <definedName name="prísp_zákl_prev" localSheetId="3">#REF!</definedName>
    <definedName name="prísp_zákl_prev" localSheetId="4">#REF!</definedName>
    <definedName name="prísp_zákl_prev" localSheetId="7">#REF!</definedName>
    <definedName name="prísp_zákl_prev" localSheetId="9">#REF!</definedName>
    <definedName name="prísp_zákl_prev">#REF!</definedName>
    <definedName name="R_vvs" localSheetId="12">#REF!</definedName>
    <definedName name="R_vvs" localSheetId="16">#REF!</definedName>
    <definedName name="R_vvs" localSheetId="20">#REF!</definedName>
    <definedName name="R_vvs" localSheetId="21">#REF!</definedName>
    <definedName name="R_vvs" localSheetId="22">#REF!</definedName>
    <definedName name="R_vvs" localSheetId="2">#REF!</definedName>
    <definedName name="R_vvs" localSheetId="3">#REF!</definedName>
    <definedName name="R_vvs" localSheetId="4">#REF!</definedName>
    <definedName name="R_vvs" localSheetId="7">#REF!</definedName>
    <definedName name="R_vvs" localSheetId="9">#REF!</definedName>
    <definedName name="R_vvs">#REF!</definedName>
    <definedName name="R_vvs_BD" localSheetId="12">#REF!</definedName>
    <definedName name="R_vvs_BD" localSheetId="16">#REF!</definedName>
    <definedName name="R_vvs_BD" localSheetId="20">#REF!</definedName>
    <definedName name="R_vvs_BD" localSheetId="21">#REF!</definedName>
    <definedName name="R_vvs_BD" localSheetId="22">#REF!</definedName>
    <definedName name="R_vvs_BD" localSheetId="2">#REF!</definedName>
    <definedName name="R_vvs_BD" localSheetId="3">#REF!</definedName>
    <definedName name="R_vvs_BD" localSheetId="4">#REF!</definedName>
    <definedName name="R_vvs_BD" localSheetId="7">#REF!</definedName>
    <definedName name="R_vvs_BD" localSheetId="9">#REF!</definedName>
    <definedName name="R_vvs_BD">#REF!</definedName>
    <definedName name="R_vvs_VaT_BD" localSheetId="12">#REF!</definedName>
    <definedName name="R_vvs_VaT_BD" localSheetId="16">#REF!</definedName>
    <definedName name="R_vvs_VaT_BD" localSheetId="20">#REF!</definedName>
    <definedName name="R_vvs_VaT_BD" localSheetId="21">#REF!</definedName>
    <definedName name="R_vvs_VaT_BD" localSheetId="22">#REF!</definedName>
    <definedName name="R_vvs_VaT_BD" localSheetId="2">#REF!</definedName>
    <definedName name="R_vvs_VaT_BD" localSheetId="3">#REF!</definedName>
    <definedName name="R_vvs_VaT_BD" localSheetId="4">#REF!</definedName>
    <definedName name="R_vvs_VaT_BD" localSheetId="7">#REF!</definedName>
    <definedName name="R_vvs_VaT_BD" localSheetId="9">#REF!</definedName>
    <definedName name="R_vvs_VaT_BD">#REF!</definedName>
    <definedName name="Sanet" localSheetId="12">#REF!</definedName>
    <definedName name="Sanet" localSheetId="16">#REF!</definedName>
    <definedName name="Sanet" localSheetId="20">#REF!</definedName>
    <definedName name="Sanet" localSheetId="21">#REF!</definedName>
    <definedName name="Sanet" localSheetId="22">#REF!</definedName>
    <definedName name="Sanet" localSheetId="2">#REF!</definedName>
    <definedName name="Sanet" localSheetId="3">#REF!</definedName>
    <definedName name="Sanet" localSheetId="4">#REF!</definedName>
    <definedName name="Sanet" localSheetId="7">#REF!</definedName>
    <definedName name="Sanet" localSheetId="9">#REF!</definedName>
    <definedName name="Sanet">#REF!</definedName>
    <definedName name="SAPBEXrevision" hidden="1">7</definedName>
    <definedName name="SAPBEXsysID" hidden="1">"BS1"</definedName>
    <definedName name="SAPBEXwbID" hidden="1">"3TG3S316PX9BHXMQEBSXSYZZO"</definedName>
    <definedName name="stavba_ucelova" localSheetId="12">#REF!</definedName>
    <definedName name="stavba_ucelova" localSheetId="16">#REF!</definedName>
    <definedName name="stavba_ucelova" localSheetId="20">#REF!</definedName>
    <definedName name="stavba_ucelova" localSheetId="21">#REF!</definedName>
    <definedName name="stavba_ucelova" localSheetId="22">#REF!</definedName>
    <definedName name="stavba_ucelova" localSheetId="2">#REF!</definedName>
    <definedName name="stavba_ucelova" localSheetId="3">#REF!</definedName>
    <definedName name="stavba_ucelova" localSheetId="4">#REF!</definedName>
    <definedName name="stavba_ucelova" localSheetId="7">#REF!</definedName>
    <definedName name="stavba_ucelova" localSheetId="9">#REF!</definedName>
    <definedName name="stavba_ucelova">#REF!</definedName>
    <definedName name="studenti_vstup" localSheetId="12">#REF!</definedName>
    <definedName name="studenti_vstup" localSheetId="16">#REF!</definedName>
    <definedName name="studenti_vstup" localSheetId="20">#REF!</definedName>
    <definedName name="studenti_vstup" localSheetId="21">#REF!</definedName>
    <definedName name="studenti_vstup" localSheetId="22">#REF!</definedName>
    <definedName name="studenti_vstup" localSheetId="2">#REF!</definedName>
    <definedName name="studenti_vstup" localSheetId="3">#REF!</definedName>
    <definedName name="studenti_vstup" localSheetId="4">#REF!</definedName>
    <definedName name="studenti_vstup" localSheetId="7">#REF!</definedName>
    <definedName name="studenti_vstup" localSheetId="9">#REF!</definedName>
    <definedName name="studenti_vstup">#REF!</definedName>
    <definedName name="sustava" localSheetId="12">#REF!</definedName>
    <definedName name="sustava" localSheetId="16">#REF!</definedName>
    <definedName name="sustava" localSheetId="20">#REF!</definedName>
    <definedName name="sustava" localSheetId="21">#REF!</definedName>
    <definedName name="sustava" localSheetId="22">#REF!</definedName>
    <definedName name="sustava" localSheetId="2">#REF!</definedName>
    <definedName name="sustava" localSheetId="3">#REF!</definedName>
    <definedName name="sustava" localSheetId="4">#REF!</definedName>
    <definedName name="sustava" localSheetId="7">#REF!</definedName>
    <definedName name="sustava" localSheetId="9">#REF!</definedName>
    <definedName name="sustava">#REF!</definedName>
    <definedName name="T_1" localSheetId="12">#REF!</definedName>
    <definedName name="T_1" localSheetId="16">#REF!</definedName>
    <definedName name="T_1" localSheetId="20">#REF!</definedName>
    <definedName name="T_1" localSheetId="21">#REF!</definedName>
    <definedName name="T_1" localSheetId="22">#REF!</definedName>
    <definedName name="T_1" localSheetId="2">#REF!</definedName>
    <definedName name="T_1" localSheetId="3">#REF!</definedName>
    <definedName name="T_1" localSheetId="4">#REF!</definedName>
    <definedName name="T_1" localSheetId="7">#REF!</definedName>
    <definedName name="T_1" localSheetId="9">#REF!</definedName>
    <definedName name="T_1">#REF!</definedName>
    <definedName name="T_25_so_štip_2007" localSheetId="12">#REF!</definedName>
    <definedName name="T_25_so_štip_2007" localSheetId="16">#REF!</definedName>
    <definedName name="T_25_so_štip_2007" localSheetId="20">#REF!</definedName>
    <definedName name="T_25_so_štip_2007" localSheetId="21">#REF!</definedName>
    <definedName name="T_25_so_štip_2007" localSheetId="22">#REF!</definedName>
    <definedName name="T_25_so_štip_2007" localSheetId="2">#REF!</definedName>
    <definedName name="T_25_so_štip_2007" localSheetId="3">#REF!</definedName>
    <definedName name="T_25_so_štip_2007" localSheetId="4">#REF!</definedName>
    <definedName name="T_25_so_štip_2007" localSheetId="7">#REF!</definedName>
    <definedName name="T_25_so_štip_2007" localSheetId="9">#REF!</definedName>
    <definedName name="T_25_so_štip_2007">#REF!</definedName>
    <definedName name="T_M" localSheetId="12">#REF!</definedName>
    <definedName name="T_M" localSheetId="16">#REF!</definedName>
    <definedName name="T_M" localSheetId="20">#REF!</definedName>
    <definedName name="T_M" localSheetId="21">#REF!</definedName>
    <definedName name="T_M" localSheetId="22">#REF!</definedName>
    <definedName name="T_M" localSheetId="2">#REF!</definedName>
    <definedName name="T_M" localSheetId="3">#REF!</definedName>
    <definedName name="T_M" localSheetId="4">#REF!</definedName>
    <definedName name="T_M" localSheetId="7">#REF!</definedName>
    <definedName name="T_M" localSheetId="9">#REF!</definedName>
    <definedName name="T_M">#REF!</definedName>
    <definedName name="váha_absDrš" localSheetId="12">#REF!</definedName>
    <definedName name="váha_absDrš" localSheetId="16">#REF!</definedName>
    <definedName name="váha_absDrš" localSheetId="20">#REF!</definedName>
    <definedName name="váha_absDrš" localSheetId="21">#REF!</definedName>
    <definedName name="váha_absDrš" localSheetId="22">#REF!</definedName>
    <definedName name="váha_absDrš" localSheetId="2">#REF!</definedName>
    <definedName name="váha_absDrš" localSheetId="3">#REF!</definedName>
    <definedName name="váha_absDrš" localSheetId="4">#REF!</definedName>
    <definedName name="váha_absDrš" localSheetId="7">#REF!</definedName>
    <definedName name="váha_absDrš" localSheetId="9">#REF!</definedName>
    <definedName name="váha_absDrš">#REF!</definedName>
    <definedName name="váha_DG" localSheetId="12">#REF!</definedName>
    <definedName name="váha_DG" localSheetId="16">#REF!</definedName>
    <definedName name="váha_DG" localSheetId="20">#REF!</definedName>
    <definedName name="váha_DG" localSheetId="21">#REF!</definedName>
    <definedName name="váha_DG" localSheetId="22">#REF!</definedName>
    <definedName name="váha_DG" localSheetId="2">#REF!</definedName>
    <definedName name="váha_DG" localSheetId="3">#REF!</definedName>
    <definedName name="váha_DG" localSheetId="4">#REF!</definedName>
    <definedName name="váha_DG" localSheetId="7">#REF!</definedName>
    <definedName name="váha_DG" localSheetId="9">#REF!</definedName>
    <definedName name="váha_DG">#REF!</definedName>
    <definedName name="váha_poDs" localSheetId="12">#REF!</definedName>
    <definedName name="váha_poDs" localSheetId="16">#REF!</definedName>
    <definedName name="váha_poDs" localSheetId="20">#REF!</definedName>
    <definedName name="váha_poDs" localSheetId="21">#REF!</definedName>
    <definedName name="váha_poDs" localSheetId="22">#REF!</definedName>
    <definedName name="váha_poDs" localSheetId="2">#REF!</definedName>
    <definedName name="váha_poDs" localSheetId="3">#REF!</definedName>
    <definedName name="váha_poDs" localSheetId="4">#REF!</definedName>
    <definedName name="váha_poDs" localSheetId="7">#REF!</definedName>
    <definedName name="váha_poDs" localSheetId="9">#REF!</definedName>
    <definedName name="váha_poDs">#REF!</definedName>
    <definedName name="váha_Pub" localSheetId="12">#REF!</definedName>
    <definedName name="váha_Pub" localSheetId="16">#REF!</definedName>
    <definedName name="váha_Pub" localSheetId="20">#REF!</definedName>
    <definedName name="váha_Pub" localSheetId="21">#REF!</definedName>
    <definedName name="váha_Pub" localSheetId="22">#REF!</definedName>
    <definedName name="váha_Pub" localSheetId="2">#REF!</definedName>
    <definedName name="váha_Pub" localSheetId="3">#REF!</definedName>
    <definedName name="váha_Pub" localSheetId="4">#REF!</definedName>
    <definedName name="váha_Pub" localSheetId="7">#REF!</definedName>
    <definedName name="váha_Pub" localSheetId="9">#REF!</definedName>
    <definedName name="váha_Pub">#REF!</definedName>
    <definedName name="váha_ZG" localSheetId="12">#REF!</definedName>
    <definedName name="váha_ZG" localSheetId="16">#REF!</definedName>
    <definedName name="váha_ZG" localSheetId="20">#REF!</definedName>
    <definedName name="váha_ZG" localSheetId="21">#REF!</definedName>
    <definedName name="váha_ZG" localSheetId="22">#REF!</definedName>
    <definedName name="váha_ZG" localSheetId="2">#REF!</definedName>
    <definedName name="váha_ZG" localSheetId="3">#REF!</definedName>
    <definedName name="váha_ZG" localSheetId="4">#REF!</definedName>
    <definedName name="váha_ZG" localSheetId="7">#REF!</definedName>
    <definedName name="váha_ZG" localSheetId="9">#REF!</definedName>
    <definedName name="váha_ZG">#REF!</definedName>
    <definedName name="výkon_um" localSheetId="12">#REF!</definedName>
    <definedName name="výkon_um" localSheetId="16">#REF!</definedName>
    <definedName name="výkon_um" localSheetId="20">#REF!</definedName>
    <definedName name="výkon_um" localSheetId="21">#REF!</definedName>
    <definedName name="výkon_um" localSheetId="22">#REF!</definedName>
    <definedName name="výkon_um" localSheetId="2">#REF!</definedName>
    <definedName name="výkon_um" localSheetId="3">#REF!</definedName>
    <definedName name="výkon_um" localSheetId="4">#REF!</definedName>
    <definedName name="výkon_um" localSheetId="7">#REF!</definedName>
    <definedName name="výkon_um" localSheetId="9">#REF!</definedName>
    <definedName name="výkon_um">#REF!</definedName>
    <definedName name="x" localSheetId="12">#REF!</definedName>
    <definedName name="x" localSheetId="16">#REF!</definedName>
    <definedName name="x" localSheetId="20">#REF!</definedName>
    <definedName name="x" localSheetId="21">#REF!</definedName>
    <definedName name="x" localSheetId="22">#REF!</definedName>
    <definedName name="x" localSheetId="2">#REF!</definedName>
    <definedName name="x" localSheetId="3">#REF!</definedName>
    <definedName name="x" localSheetId="4">#REF!</definedName>
    <definedName name="x" localSheetId="7">#REF!</definedName>
    <definedName name="x" localSheetId="9">#REF!</definedName>
    <definedName name="x">#REF!</definedName>
    <definedName name="xxx" hidden="1">"3TGMUFSSIAIMK2KTNC9DELQD0"</definedName>
    <definedName name="zakl_prisp_na_prev_SD" localSheetId="12">#REF!</definedName>
    <definedName name="zakl_prisp_na_prev_SD" localSheetId="16">#REF!</definedName>
    <definedName name="zakl_prisp_na_prev_SD" localSheetId="20">#REF!</definedName>
    <definedName name="zakl_prisp_na_prev_SD" localSheetId="21">#REF!</definedName>
    <definedName name="zakl_prisp_na_prev_SD" localSheetId="22">#REF!</definedName>
    <definedName name="zakl_prisp_na_prev_SD" localSheetId="2">#REF!</definedName>
    <definedName name="zakl_prisp_na_prev_SD" localSheetId="3">#REF!</definedName>
    <definedName name="zakl_prisp_na_prev_SD" localSheetId="4">#REF!</definedName>
    <definedName name="zakl_prisp_na_prev_SD" localSheetId="6">#REF!</definedName>
    <definedName name="zakl_prisp_na_prev_SD" localSheetId="7">#REF!</definedName>
    <definedName name="zakl_prisp_na_prev_SD" localSheetId="9">#REF!</definedName>
    <definedName name="zakl_prisp_na_prev_SD">#REF!</definedName>
    <definedName name="záloha" localSheetId="12">#REF!</definedName>
    <definedName name="záloha" localSheetId="16">#REF!</definedName>
    <definedName name="záloha" localSheetId="20">#REF!</definedName>
    <definedName name="záloha" localSheetId="21">#REF!</definedName>
    <definedName name="záloha" localSheetId="22">#REF!</definedName>
    <definedName name="záloha" localSheetId="2">#REF!</definedName>
    <definedName name="záloha" localSheetId="3">#REF!</definedName>
    <definedName name="záloha" localSheetId="4">#REF!</definedName>
    <definedName name="záloha" localSheetId="6">#REF!</definedName>
    <definedName name="záloha" localSheetId="7">#REF!</definedName>
    <definedName name="záloha" localSheetId="9">#REF!</definedName>
    <definedName name="záloha">#REF!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71" i="170" l="1"/>
  <c r="D71" i="170"/>
  <c r="F71" i="170"/>
  <c r="E71" i="170"/>
  <c r="C103" i="175" l="1"/>
  <c r="D103" i="175"/>
  <c r="F103" i="175"/>
  <c r="E103" i="175"/>
  <c r="E31" i="170"/>
  <c r="C31" i="170" l="1"/>
  <c r="C5" i="64" l="1"/>
  <c r="D19" i="176" l="1"/>
  <c r="D9" i="176"/>
  <c r="D7" i="176" s="1"/>
  <c r="D14" i="176" s="1"/>
  <c r="D20" i="176" s="1"/>
  <c r="C7" i="176"/>
  <c r="C14" i="176" s="1"/>
  <c r="C20" i="176" s="1"/>
  <c r="A7" i="176"/>
  <c r="A8" i="176" s="1"/>
  <c r="A9" i="176" s="1"/>
  <c r="A10" i="176" s="1"/>
  <c r="A11" i="176" s="1"/>
  <c r="A12" i="176" s="1"/>
  <c r="A13" i="176" s="1"/>
  <c r="A14" i="176" s="1"/>
  <c r="A15" i="176" s="1"/>
  <c r="A17" i="176" s="1"/>
  <c r="A18" i="176" s="1"/>
  <c r="A19" i="176" s="1"/>
  <c r="A20" i="176" s="1"/>
  <c r="H102" i="175"/>
  <c r="G102" i="175"/>
  <c r="H101" i="175"/>
  <c r="G101" i="175"/>
  <c r="H100" i="175"/>
  <c r="G100" i="175"/>
  <c r="H99" i="175"/>
  <c r="G99" i="175"/>
  <c r="H98" i="175"/>
  <c r="G98" i="175"/>
  <c r="H97" i="175"/>
  <c r="G97" i="175"/>
  <c r="H96" i="175"/>
  <c r="G96" i="175"/>
  <c r="H95" i="175"/>
  <c r="G95" i="175"/>
  <c r="H94" i="175"/>
  <c r="G94" i="175"/>
  <c r="H93" i="175"/>
  <c r="E93" i="175"/>
  <c r="G93" i="175" s="1"/>
  <c r="H92" i="175"/>
  <c r="E92" i="175"/>
  <c r="G92" i="175" s="1"/>
  <c r="H91" i="175"/>
  <c r="G91" i="175"/>
  <c r="F90" i="175"/>
  <c r="D90" i="175"/>
  <c r="H90" i="175" s="1"/>
  <c r="C90" i="175"/>
  <c r="H89" i="175"/>
  <c r="G89" i="175"/>
  <c r="H88" i="175"/>
  <c r="G88" i="175"/>
  <c r="H87" i="175"/>
  <c r="G87" i="175"/>
  <c r="H86" i="175"/>
  <c r="G86" i="175"/>
  <c r="H85" i="175"/>
  <c r="G85" i="175"/>
  <c r="H84" i="175"/>
  <c r="G84" i="175"/>
  <c r="H83" i="175"/>
  <c r="G83" i="175"/>
  <c r="H82" i="175"/>
  <c r="G82" i="175"/>
  <c r="F81" i="175"/>
  <c r="H81" i="175" s="1"/>
  <c r="E81" i="175"/>
  <c r="G81" i="175" s="1"/>
  <c r="D81" i="175"/>
  <c r="C81" i="175"/>
  <c r="H80" i="175"/>
  <c r="G80" i="175"/>
  <c r="D79" i="175"/>
  <c r="C79" i="175"/>
  <c r="H78" i="175"/>
  <c r="G78" i="175"/>
  <c r="H77" i="175"/>
  <c r="G77" i="175"/>
  <c r="H76" i="175"/>
  <c r="G76" i="175"/>
  <c r="H75" i="175"/>
  <c r="G75" i="175"/>
  <c r="H74" i="175"/>
  <c r="G74" i="175"/>
  <c r="H73" i="175"/>
  <c r="G73" i="175"/>
  <c r="H72" i="175"/>
  <c r="G72" i="175"/>
  <c r="H71" i="175"/>
  <c r="G71" i="175"/>
  <c r="H70" i="175"/>
  <c r="G70" i="175"/>
  <c r="H69" i="175"/>
  <c r="G69" i="175"/>
  <c r="F68" i="175"/>
  <c r="E68" i="175"/>
  <c r="G68" i="175" s="1"/>
  <c r="D68" i="175"/>
  <c r="H68" i="175" s="1"/>
  <c r="C68" i="175"/>
  <c r="H67" i="175"/>
  <c r="G67" i="175"/>
  <c r="H66" i="175"/>
  <c r="G66" i="175"/>
  <c r="H65" i="175"/>
  <c r="G65" i="175"/>
  <c r="H64" i="175"/>
  <c r="G64" i="175"/>
  <c r="H63" i="175"/>
  <c r="G63" i="175"/>
  <c r="F62" i="175"/>
  <c r="H62" i="175" s="1"/>
  <c r="E62" i="175"/>
  <c r="D62" i="175"/>
  <c r="C62" i="175"/>
  <c r="C60" i="175" s="1"/>
  <c r="H61" i="175"/>
  <c r="G61" i="175"/>
  <c r="E60" i="175"/>
  <c r="G60" i="175" s="1"/>
  <c r="D60" i="175"/>
  <c r="H59" i="175"/>
  <c r="G59" i="175"/>
  <c r="H58" i="175"/>
  <c r="G58" i="175"/>
  <c r="H57" i="175"/>
  <c r="G57" i="175"/>
  <c r="H56" i="175"/>
  <c r="G56" i="175"/>
  <c r="H55" i="175"/>
  <c r="G55" i="175"/>
  <c r="H54" i="175"/>
  <c r="G54" i="175"/>
  <c r="H53" i="175"/>
  <c r="G53" i="175"/>
  <c r="H52" i="175"/>
  <c r="G52" i="175"/>
  <c r="H51" i="175"/>
  <c r="G51" i="175"/>
  <c r="H50" i="175"/>
  <c r="G50" i="175"/>
  <c r="H49" i="175"/>
  <c r="G49" i="175"/>
  <c r="H48" i="175"/>
  <c r="G48" i="175"/>
  <c r="H47" i="175"/>
  <c r="G47" i="175"/>
  <c r="H46" i="175"/>
  <c r="G46" i="175"/>
  <c r="H45" i="175"/>
  <c r="G45" i="175"/>
  <c r="F44" i="175"/>
  <c r="E44" i="175"/>
  <c r="G44" i="175" s="1"/>
  <c r="D44" i="175"/>
  <c r="H44" i="175" s="1"/>
  <c r="C44" i="175"/>
  <c r="H43" i="175"/>
  <c r="G43" i="175"/>
  <c r="H42" i="175"/>
  <c r="G42" i="175"/>
  <c r="H41" i="175"/>
  <c r="G41" i="175"/>
  <c r="F40" i="175"/>
  <c r="E40" i="175"/>
  <c r="G40" i="175" s="1"/>
  <c r="D40" i="175"/>
  <c r="H40" i="175" s="1"/>
  <c r="C40" i="175"/>
  <c r="H39" i="175"/>
  <c r="G39" i="175"/>
  <c r="H38" i="175"/>
  <c r="G38" i="175"/>
  <c r="H37" i="175"/>
  <c r="G37" i="175"/>
  <c r="H36" i="175"/>
  <c r="G36" i="175"/>
  <c r="H35" i="175"/>
  <c r="G35" i="175"/>
  <c r="H34" i="175"/>
  <c r="G34" i="175"/>
  <c r="H33" i="175"/>
  <c r="G33" i="175"/>
  <c r="F32" i="175"/>
  <c r="E32" i="175"/>
  <c r="G32" i="175" s="1"/>
  <c r="D32" i="175"/>
  <c r="H32" i="175" s="1"/>
  <c r="C32" i="175"/>
  <c r="H31" i="175"/>
  <c r="G31" i="175"/>
  <c r="H30" i="175"/>
  <c r="G30" i="175"/>
  <c r="H29" i="175"/>
  <c r="G29" i="175"/>
  <c r="H28" i="175"/>
  <c r="G28" i="175"/>
  <c r="F27" i="175"/>
  <c r="E27" i="175"/>
  <c r="D27" i="175"/>
  <c r="H27" i="175" s="1"/>
  <c r="C27" i="175"/>
  <c r="G27" i="175" s="1"/>
  <c r="H25" i="175"/>
  <c r="G25" i="175"/>
  <c r="H24" i="175"/>
  <c r="G24" i="175"/>
  <c r="H23" i="175"/>
  <c r="G23" i="175"/>
  <c r="H22" i="175"/>
  <c r="G22" i="175"/>
  <c r="H21" i="175"/>
  <c r="G21" i="175"/>
  <c r="H20" i="175"/>
  <c r="G20" i="175"/>
  <c r="F19" i="175"/>
  <c r="H19" i="175" s="1"/>
  <c r="E19" i="175"/>
  <c r="G19" i="175" s="1"/>
  <c r="D19" i="175"/>
  <c r="C19" i="175"/>
  <c r="H18" i="175"/>
  <c r="G18" i="175"/>
  <c r="H17" i="175"/>
  <c r="G17" i="175"/>
  <c r="H16" i="175"/>
  <c r="G16" i="175"/>
  <c r="H15" i="175"/>
  <c r="G15" i="175"/>
  <c r="H14" i="175"/>
  <c r="G14" i="175"/>
  <c r="H13" i="175"/>
  <c r="G13" i="175"/>
  <c r="H12" i="175"/>
  <c r="G12" i="175"/>
  <c r="H11" i="175"/>
  <c r="G11" i="175"/>
  <c r="H10" i="175"/>
  <c r="G10" i="175"/>
  <c r="H9" i="175"/>
  <c r="G9" i="175"/>
  <c r="H8" i="175"/>
  <c r="G8" i="175"/>
  <c r="A8" i="175"/>
  <c r="A9" i="175" s="1"/>
  <c r="A10" i="175" s="1"/>
  <c r="A11" i="175" s="1"/>
  <c r="A12" i="175" s="1"/>
  <c r="A13" i="175" s="1"/>
  <c r="A14" i="175" s="1"/>
  <c r="A15" i="175" s="1"/>
  <c r="A16" i="175" s="1"/>
  <c r="A17" i="175" s="1"/>
  <c r="A18" i="175" s="1"/>
  <c r="A19" i="175" s="1"/>
  <c r="A20" i="175" s="1"/>
  <c r="A21" i="175" s="1"/>
  <c r="A22" i="175" s="1"/>
  <c r="A23" i="175" s="1"/>
  <c r="A24" i="175" s="1"/>
  <c r="A25" i="175" s="1"/>
  <c r="A26" i="175" s="1"/>
  <c r="A27" i="175" s="1"/>
  <c r="A28" i="175" s="1"/>
  <c r="A29" i="175" s="1"/>
  <c r="A30" i="175" s="1"/>
  <c r="A31" i="175" s="1"/>
  <c r="A32" i="175" s="1"/>
  <c r="A33" i="175" s="1"/>
  <c r="A34" i="175" s="1"/>
  <c r="A35" i="175" s="1"/>
  <c r="A36" i="175" s="1"/>
  <c r="A37" i="175" s="1"/>
  <c r="A38" i="175" s="1"/>
  <c r="A39" i="175" s="1"/>
  <c r="A40" i="175" s="1"/>
  <c r="A41" i="175" s="1"/>
  <c r="A42" i="175" s="1"/>
  <c r="A43" i="175" s="1"/>
  <c r="A44" i="175" s="1"/>
  <c r="A45" i="175" s="1"/>
  <c r="A46" i="175" s="1"/>
  <c r="A47" i="175" s="1"/>
  <c r="A48" i="175" s="1"/>
  <c r="A49" i="175" s="1"/>
  <c r="A50" i="175" s="1"/>
  <c r="A51" i="175" s="1"/>
  <c r="A52" i="175" s="1"/>
  <c r="A53" i="175" s="1"/>
  <c r="A54" i="175" s="1"/>
  <c r="A55" i="175" s="1"/>
  <c r="A56" i="175" s="1"/>
  <c r="A57" i="175" s="1"/>
  <c r="A58" i="175" s="1"/>
  <c r="A59" i="175" s="1"/>
  <c r="A60" i="175" s="1"/>
  <c r="A61" i="175" s="1"/>
  <c r="A62" i="175" s="1"/>
  <c r="A63" i="175" s="1"/>
  <c r="A64" i="175" s="1"/>
  <c r="A65" i="175" s="1"/>
  <c r="A66" i="175" s="1"/>
  <c r="A67" i="175" s="1"/>
  <c r="A68" i="175" s="1"/>
  <c r="A69" i="175" s="1"/>
  <c r="A70" i="175" s="1"/>
  <c r="A71" i="175" s="1"/>
  <c r="A72" i="175" s="1"/>
  <c r="A73" i="175" s="1"/>
  <c r="A74" i="175" s="1"/>
  <c r="A75" i="175" s="1"/>
  <c r="A76" i="175" s="1"/>
  <c r="A77" i="175" s="1"/>
  <c r="A78" i="175" s="1"/>
  <c r="A79" i="175" s="1"/>
  <c r="A80" i="175" s="1"/>
  <c r="A81" i="175" s="1"/>
  <c r="A82" i="175" s="1"/>
  <c r="A83" i="175" s="1"/>
  <c r="A84" i="175" s="1"/>
  <c r="A85" i="175" s="1"/>
  <c r="A86" i="175" s="1"/>
  <c r="A88" i="175" s="1"/>
  <c r="A89" i="175" s="1"/>
  <c r="A90" i="175" s="1"/>
  <c r="A91" i="175" s="1"/>
  <c r="A92" i="175" s="1"/>
  <c r="A94" i="175" s="1"/>
  <c r="A95" i="175" s="1"/>
  <c r="A96" i="175" s="1"/>
  <c r="A97" i="175" s="1"/>
  <c r="A98" i="175" s="1"/>
  <c r="A99" i="175" s="1"/>
  <c r="A100" i="175" s="1"/>
  <c r="A101" i="175" s="1"/>
  <c r="A102" i="175" s="1"/>
  <c r="A103" i="175" s="1"/>
  <c r="H7" i="175"/>
  <c r="G7" i="175"/>
  <c r="A7" i="175"/>
  <c r="F6" i="175"/>
  <c r="E6" i="175"/>
  <c r="G6" i="175" s="1"/>
  <c r="D6" i="175"/>
  <c r="H6" i="175" s="1"/>
  <c r="C6" i="175"/>
  <c r="F41" i="174"/>
  <c r="F40" i="174"/>
  <c r="F39" i="174"/>
  <c r="F38" i="174"/>
  <c r="F37" i="174"/>
  <c r="F36" i="174"/>
  <c r="F35" i="174"/>
  <c r="E34" i="174"/>
  <c r="F34" i="174" s="1"/>
  <c r="D34" i="174"/>
  <c r="F33" i="174"/>
  <c r="F32" i="174"/>
  <c r="F31" i="174"/>
  <c r="F30" i="174"/>
  <c r="F29" i="174"/>
  <c r="F28" i="174"/>
  <c r="D28" i="174"/>
  <c r="F27" i="174"/>
  <c r="F26" i="174"/>
  <c r="F25" i="174"/>
  <c r="F24" i="174"/>
  <c r="F23" i="174"/>
  <c r="F22" i="174"/>
  <c r="F21" i="174"/>
  <c r="F20" i="174"/>
  <c r="F19" i="174"/>
  <c r="F18" i="174"/>
  <c r="F17" i="174"/>
  <c r="F16" i="174"/>
  <c r="F15" i="174"/>
  <c r="F14" i="174"/>
  <c r="F13" i="174"/>
  <c r="F12" i="174"/>
  <c r="E11" i="174"/>
  <c r="E42" i="174" s="1"/>
  <c r="D11" i="174"/>
  <c r="F11" i="174" s="1"/>
  <c r="F10" i="174"/>
  <c r="F9" i="174"/>
  <c r="F8" i="174"/>
  <c r="F7" i="174"/>
  <c r="F6" i="174"/>
  <c r="F5" i="174"/>
  <c r="F43" i="173"/>
  <c r="F42" i="173"/>
  <c r="F39" i="173"/>
  <c r="F38" i="173"/>
  <c r="F37" i="173"/>
  <c r="F36" i="173"/>
  <c r="F35" i="173"/>
  <c r="F34" i="173"/>
  <c r="F33" i="173"/>
  <c r="F32" i="173"/>
  <c r="F31" i="173"/>
  <c r="F30" i="173"/>
  <c r="F29" i="173"/>
  <c r="F28" i="173"/>
  <c r="F27" i="173"/>
  <c r="F26" i="173"/>
  <c r="F25" i="173"/>
  <c r="E24" i="173"/>
  <c r="F24" i="173" s="1"/>
  <c r="D24" i="173"/>
  <c r="E23" i="173"/>
  <c r="E40" i="173" s="1"/>
  <c r="E41" i="173" s="1"/>
  <c r="E44" i="173" s="1"/>
  <c r="D23" i="173"/>
  <c r="D40" i="173" s="1"/>
  <c r="D41" i="173" s="1"/>
  <c r="D44" i="173" s="1"/>
  <c r="F22" i="173"/>
  <c r="F21" i="173"/>
  <c r="F20" i="173"/>
  <c r="F19" i="173"/>
  <c r="F18" i="173"/>
  <c r="F17" i="173"/>
  <c r="F16" i="173"/>
  <c r="F15" i="173"/>
  <c r="F14" i="173"/>
  <c r="F13" i="173"/>
  <c r="F12" i="173"/>
  <c r="F11" i="173"/>
  <c r="F10" i="173"/>
  <c r="F9" i="173"/>
  <c r="F8" i="173"/>
  <c r="F7" i="173"/>
  <c r="F6" i="173"/>
  <c r="F5" i="173"/>
  <c r="L6" i="172"/>
  <c r="K6" i="172"/>
  <c r="J6" i="172"/>
  <c r="I6" i="172"/>
  <c r="H6" i="172"/>
  <c r="G6" i="172"/>
  <c r="F44" i="173" l="1"/>
  <c r="F42" i="174"/>
  <c r="D104" i="175"/>
  <c r="G62" i="175"/>
  <c r="F60" i="175"/>
  <c r="H60" i="175" s="1"/>
  <c r="E79" i="175"/>
  <c r="G79" i="175" s="1"/>
  <c r="E90" i="175"/>
  <c r="G90" i="175" s="1"/>
  <c r="F79" i="175"/>
  <c r="H79" i="175" s="1"/>
  <c r="D42" i="174"/>
  <c r="F23" i="173"/>
  <c r="F40" i="173" s="1"/>
  <c r="F41" i="173" s="1"/>
  <c r="M6" i="172"/>
  <c r="D27" i="3"/>
  <c r="C27" i="3"/>
  <c r="H103" i="175" l="1"/>
  <c r="C24" i="64"/>
  <c r="F104" i="175" l="1"/>
  <c r="G103" i="175"/>
  <c r="C20" i="146"/>
  <c r="H70" i="170" l="1"/>
  <c r="G70" i="170"/>
  <c r="H69" i="170"/>
  <c r="G69" i="170"/>
  <c r="H68" i="170"/>
  <c r="G68" i="170"/>
  <c r="H67" i="170"/>
  <c r="G67" i="170"/>
  <c r="H66" i="170"/>
  <c r="G66" i="170"/>
  <c r="H65" i="170"/>
  <c r="G65" i="170"/>
  <c r="H64" i="170"/>
  <c r="G64" i="170"/>
  <c r="H63" i="170"/>
  <c r="G63" i="170"/>
  <c r="H62" i="170"/>
  <c r="G62" i="170"/>
  <c r="H61" i="170"/>
  <c r="G61" i="170"/>
  <c r="G60" i="170"/>
  <c r="G59" i="170"/>
  <c r="G58" i="170"/>
  <c r="G57" i="170"/>
  <c r="G56" i="170"/>
  <c r="H55" i="170"/>
  <c r="E55" i="170"/>
  <c r="G55" i="170" s="1"/>
  <c r="D55" i="170"/>
  <c r="C55" i="170"/>
  <c r="H54" i="170"/>
  <c r="G54" i="170"/>
  <c r="H53" i="170"/>
  <c r="G53" i="170"/>
  <c r="H52" i="170"/>
  <c r="G52" i="170"/>
  <c r="H51" i="170"/>
  <c r="G51" i="170"/>
  <c r="H50" i="170"/>
  <c r="G50" i="170"/>
  <c r="H49" i="170"/>
  <c r="G49" i="170"/>
  <c r="H48" i="170"/>
  <c r="G48" i="170"/>
  <c r="H47" i="170"/>
  <c r="G47" i="170"/>
  <c r="H46" i="170"/>
  <c r="G46" i="170"/>
  <c r="H45" i="170"/>
  <c r="G45" i="170"/>
  <c r="H44" i="170"/>
  <c r="G44" i="170"/>
  <c r="H43" i="170"/>
  <c r="G43" i="170"/>
  <c r="H42" i="170"/>
  <c r="G42" i="170"/>
  <c r="H41" i="170"/>
  <c r="G41" i="170"/>
  <c r="H40" i="170"/>
  <c r="G40" i="170"/>
  <c r="F39" i="170"/>
  <c r="H39" i="170" s="1"/>
  <c r="E39" i="170"/>
  <c r="G39" i="170" s="1"/>
  <c r="D39" i="170"/>
  <c r="C39" i="170"/>
  <c r="H38" i="170"/>
  <c r="G38" i="170"/>
  <c r="H37" i="170"/>
  <c r="G37" i="170"/>
  <c r="H36" i="170"/>
  <c r="G36" i="170"/>
  <c r="H35" i="170"/>
  <c r="G35" i="170"/>
  <c r="H34" i="170"/>
  <c r="G34" i="170"/>
  <c r="H33" i="170"/>
  <c r="G33" i="170"/>
  <c r="H32" i="170"/>
  <c r="G32" i="170"/>
  <c r="F31" i="170"/>
  <c r="H31" i="170" s="1"/>
  <c r="G31" i="170"/>
  <c r="D31" i="170"/>
  <c r="H30" i="170"/>
  <c r="G30" i="170"/>
  <c r="H29" i="170"/>
  <c r="G29" i="170"/>
  <c r="H28" i="170"/>
  <c r="G28" i="170"/>
  <c r="H27" i="170"/>
  <c r="G27" i="170"/>
  <c r="H26" i="170"/>
  <c r="G26" i="170"/>
  <c r="F25" i="170"/>
  <c r="H25" i="170" s="1"/>
  <c r="E25" i="170"/>
  <c r="D25" i="170"/>
  <c r="C25" i="170"/>
  <c r="G25" i="170" s="1"/>
  <c r="H24" i="170"/>
  <c r="G24" i="170"/>
  <c r="H23" i="170"/>
  <c r="G23" i="170"/>
  <c r="H22" i="170"/>
  <c r="G22" i="170"/>
  <c r="F21" i="170"/>
  <c r="H21" i="170" s="1"/>
  <c r="E21" i="170"/>
  <c r="D21" i="170"/>
  <c r="C21" i="170"/>
  <c r="H20" i="170"/>
  <c r="G20" i="170"/>
  <c r="H19" i="170"/>
  <c r="G19" i="170"/>
  <c r="H18" i="170"/>
  <c r="G18" i="170"/>
  <c r="H17" i="170"/>
  <c r="G17" i="170"/>
  <c r="H16" i="170"/>
  <c r="G16" i="170"/>
  <c r="H15" i="170"/>
  <c r="G15" i="170"/>
  <c r="H14" i="170"/>
  <c r="G14" i="170"/>
  <c r="H13" i="170"/>
  <c r="G13" i="170"/>
  <c r="H12" i="170"/>
  <c r="G12" i="170"/>
  <c r="F11" i="170"/>
  <c r="E11" i="170"/>
  <c r="G11" i="170" s="1"/>
  <c r="D11" i="170"/>
  <c r="H11" i="170" s="1"/>
  <c r="C11" i="170"/>
  <c r="H10" i="170"/>
  <c r="G10" i="170"/>
  <c r="H9" i="170"/>
  <c r="G9" i="170"/>
  <c r="H8" i="170"/>
  <c r="G8" i="170"/>
  <c r="A8" i="170"/>
  <c r="A9" i="170" s="1"/>
  <c r="A10" i="170" s="1"/>
  <c r="A11" i="170" s="1"/>
  <c r="A12" i="170" s="1"/>
  <c r="A13" i="170" s="1"/>
  <c r="A14" i="170" s="1"/>
  <c r="A15" i="170" s="1"/>
  <c r="A16" i="170" s="1"/>
  <c r="A17" i="170" s="1"/>
  <c r="A18" i="170" s="1"/>
  <c r="A19" i="170" s="1"/>
  <c r="A20" i="170" s="1"/>
  <c r="A21" i="170" s="1"/>
  <c r="A22" i="170" s="1"/>
  <c r="A23" i="170" s="1"/>
  <c r="A24" i="170" s="1"/>
  <c r="A25" i="170" s="1"/>
  <c r="A26" i="170" s="1"/>
  <c r="A27" i="170" s="1"/>
  <c r="A28" i="170" s="1"/>
  <c r="A29" i="170" s="1"/>
  <c r="A30" i="170" s="1"/>
  <c r="A31" i="170" s="1"/>
  <c r="A32" i="170" s="1"/>
  <c r="A33" i="170" s="1"/>
  <c r="A34" i="170" s="1"/>
  <c r="A35" i="170" s="1"/>
  <c r="A36" i="170" s="1"/>
  <c r="A37" i="170" s="1"/>
  <c r="A38" i="170" s="1"/>
  <c r="A39" i="170" s="1"/>
  <c r="A40" i="170" s="1"/>
  <c r="A41" i="170" s="1"/>
  <c r="A42" i="170" s="1"/>
  <c r="A43" i="170" s="1"/>
  <c r="A44" i="170" s="1"/>
  <c r="A45" i="170" s="1"/>
  <c r="A46" i="170" s="1"/>
  <c r="A47" i="170" s="1"/>
  <c r="A48" i="170" s="1"/>
  <c r="A49" i="170" s="1"/>
  <c r="A50" i="170" s="1"/>
  <c r="A51" i="170" s="1"/>
  <c r="A52" i="170" s="1"/>
  <c r="A53" i="170" s="1"/>
  <c r="A54" i="170" s="1"/>
  <c r="A55" i="170" s="1"/>
  <c r="A56" i="170" s="1"/>
  <c r="A57" i="170" s="1"/>
  <c r="A58" i="170" s="1"/>
  <c r="A59" i="170" s="1"/>
  <c r="A60" i="170" s="1"/>
  <c r="A61" i="170" s="1"/>
  <c r="A62" i="170" s="1"/>
  <c r="A63" i="170" s="1"/>
  <c r="A64" i="170" s="1"/>
  <c r="A65" i="170" s="1"/>
  <c r="A66" i="170" s="1"/>
  <c r="A67" i="170" s="1"/>
  <c r="A68" i="170" s="1"/>
  <c r="A69" i="170" s="1"/>
  <c r="A70" i="170" s="1"/>
  <c r="A71" i="170" s="1"/>
  <c r="H7" i="170"/>
  <c r="G7" i="170"/>
  <c r="A7" i="170"/>
  <c r="F6" i="170"/>
  <c r="E6" i="170"/>
  <c r="G6" i="170" s="1"/>
  <c r="D6" i="170"/>
  <c r="C6" i="170"/>
  <c r="D17" i="168"/>
  <c r="C17" i="168"/>
  <c r="D10" i="168"/>
  <c r="C10" i="168"/>
  <c r="D5" i="168"/>
  <c r="C5" i="168"/>
  <c r="H71" i="170" l="1"/>
  <c r="D72" i="170"/>
  <c r="H6" i="170"/>
  <c r="G21" i="170"/>
  <c r="F72" i="170" l="1"/>
  <c r="G71" i="170"/>
  <c r="C18" i="3" l="1"/>
  <c r="C5" i="3"/>
  <c r="I30" i="167" l="1"/>
  <c r="E30" i="167"/>
  <c r="L29" i="167"/>
  <c r="K29" i="167"/>
  <c r="J29" i="167"/>
  <c r="F29" i="167"/>
  <c r="L28" i="167"/>
  <c r="K28" i="167"/>
  <c r="J28" i="167"/>
  <c r="F28" i="167"/>
  <c r="F27" i="167"/>
  <c r="F22" i="167" s="1"/>
  <c r="L26" i="167"/>
  <c r="J26" i="167"/>
  <c r="F26" i="167"/>
  <c r="K26" i="167" s="1"/>
  <c r="L25" i="167"/>
  <c r="J25" i="167"/>
  <c r="F25" i="167"/>
  <c r="K25" i="167" s="1"/>
  <c r="L24" i="167"/>
  <c r="J24" i="167"/>
  <c r="F24" i="167"/>
  <c r="K24" i="167" s="1"/>
  <c r="L23" i="167"/>
  <c r="J23" i="167"/>
  <c r="F23" i="167"/>
  <c r="K23" i="167" s="1"/>
  <c r="J22" i="167"/>
  <c r="I22" i="167"/>
  <c r="H22" i="167"/>
  <c r="G22" i="167"/>
  <c r="E22" i="167"/>
  <c r="D22" i="167"/>
  <c r="C22" i="167"/>
  <c r="J21" i="167"/>
  <c r="K21" i="167" s="1"/>
  <c r="F21" i="167"/>
  <c r="J20" i="167"/>
  <c r="L20" i="167" s="1"/>
  <c r="F20" i="167"/>
  <c r="J19" i="167"/>
  <c r="L19" i="167" s="1"/>
  <c r="F19" i="167"/>
  <c r="J18" i="167"/>
  <c r="K18" i="167" s="1"/>
  <c r="F18" i="167"/>
  <c r="J17" i="167"/>
  <c r="L17" i="167" s="1"/>
  <c r="F17" i="167"/>
  <c r="J16" i="167"/>
  <c r="I16" i="167"/>
  <c r="H16" i="167"/>
  <c r="G16" i="167"/>
  <c r="F16" i="167"/>
  <c r="K16" i="167" s="1"/>
  <c r="E16" i="167"/>
  <c r="D16" i="167"/>
  <c r="C16" i="167"/>
  <c r="L15" i="167"/>
  <c r="J15" i="167"/>
  <c r="F15" i="167"/>
  <c r="K15" i="167" s="1"/>
  <c r="L13" i="167"/>
  <c r="J13" i="167"/>
  <c r="F13" i="167"/>
  <c r="K13" i="167" s="1"/>
  <c r="L12" i="167"/>
  <c r="J12" i="167"/>
  <c r="F12" i="167"/>
  <c r="K12" i="167" s="1"/>
  <c r="L11" i="167"/>
  <c r="J11" i="167"/>
  <c r="F11" i="167"/>
  <c r="K11" i="167" s="1"/>
  <c r="L10" i="167"/>
  <c r="J10" i="167"/>
  <c r="F10" i="167"/>
  <c r="K10" i="167" s="1"/>
  <c r="L9" i="167"/>
  <c r="J9" i="167"/>
  <c r="F9" i="167"/>
  <c r="K9" i="167" s="1"/>
  <c r="L8" i="167"/>
  <c r="J8" i="167"/>
  <c r="F8" i="167"/>
  <c r="K8" i="167" s="1"/>
  <c r="I7" i="167"/>
  <c r="J7" i="167" s="1"/>
  <c r="J30" i="167" s="1"/>
  <c r="H7" i="167"/>
  <c r="H30" i="167" s="1"/>
  <c r="G7" i="167"/>
  <c r="G30" i="167" s="1"/>
  <c r="E7" i="167"/>
  <c r="F7" i="167" s="1"/>
  <c r="D7" i="167"/>
  <c r="D30" i="167" s="1"/>
  <c r="C7" i="167"/>
  <c r="C30" i="167" s="1"/>
  <c r="J29" i="166"/>
  <c r="F29" i="166"/>
  <c r="K29" i="166" s="1"/>
  <c r="K28" i="166"/>
  <c r="J28" i="166"/>
  <c r="F28" i="166"/>
  <c r="F27" i="166"/>
  <c r="K26" i="166"/>
  <c r="J26" i="166"/>
  <c r="F26" i="166"/>
  <c r="J25" i="166"/>
  <c r="F25" i="166"/>
  <c r="K25" i="166" s="1"/>
  <c r="J24" i="166"/>
  <c r="F24" i="166"/>
  <c r="K24" i="166" s="1"/>
  <c r="K23" i="166"/>
  <c r="J23" i="166"/>
  <c r="F23" i="166"/>
  <c r="J22" i="166"/>
  <c r="I22" i="166"/>
  <c r="H22" i="166"/>
  <c r="G22" i="166"/>
  <c r="F22" i="166"/>
  <c r="K22" i="166" s="1"/>
  <c r="E22" i="166"/>
  <c r="D22" i="166"/>
  <c r="C22" i="166"/>
  <c r="K21" i="166"/>
  <c r="J21" i="166"/>
  <c r="F21" i="166"/>
  <c r="J20" i="166"/>
  <c r="K20" i="166" s="1"/>
  <c r="F20" i="166"/>
  <c r="J19" i="166"/>
  <c r="F19" i="166"/>
  <c r="K19" i="166" s="1"/>
  <c r="J18" i="166"/>
  <c r="F18" i="166"/>
  <c r="K18" i="166" s="1"/>
  <c r="K17" i="166"/>
  <c r="J17" i="166"/>
  <c r="F17" i="166"/>
  <c r="J16" i="166"/>
  <c r="I16" i="166"/>
  <c r="H16" i="166"/>
  <c r="H30" i="166" s="1"/>
  <c r="G16" i="166"/>
  <c r="F16" i="166"/>
  <c r="K16" i="166" s="1"/>
  <c r="E16" i="166"/>
  <c r="D16" i="166"/>
  <c r="D30" i="166" s="1"/>
  <c r="C16" i="166"/>
  <c r="K15" i="166"/>
  <c r="J15" i="166"/>
  <c r="F15" i="166"/>
  <c r="F14" i="166"/>
  <c r="K13" i="166"/>
  <c r="J13" i="166"/>
  <c r="F13" i="166"/>
  <c r="J12" i="166"/>
  <c r="K12" i="166" s="1"/>
  <c r="F12" i="166"/>
  <c r="J11" i="166"/>
  <c r="F11" i="166"/>
  <c r="K11" i="166" s="1"/>
  <c r="J10" i="166"/>
  <c r="F10" i="166"/>
  <c r="K10" i="166" s="1"/>
  <c r="K9" i="166"/>
  <c r="J9" i="166"/>
  <c r="F9" i="166"/>
  <c r="J8" i="166"/>
  <c r="K8" i="166" s="1"/>
  <c r="F8" i="166"/>
  <c r="I7" i="166"/>
  <c r="J7" i="166" s="1"/>
  <c r="J30" i="166" s="1"/>
  <c r="H7" i="166"/>
  <c r="G7" i="166"/>
  <c r="G30" i="166" s="1"/>
  <c r="E7" i="166"/>
  <c r="F7" i="166" s="1"/>
  <c r="D7" i="166"/>
  <c r="C7" i="166"/>
  <c r="C30" i="166" s="1"/>
  <c r="K7" i="167" l="1"/>
  <c r="F30" i="167"/>
  <c r="L7" i="167"/>
  <c r="K22" i="167"/>
  <c r="L22" i="167"/>
  <c r="K17" i="167"/>
  <c r="K19" i="167"/>
  <c r="K20" i="167"/>
  <c r="L16" i="167"/>
  <c r="L18" i="167"/>
  <c r="L21" i="167"/>
  <c r="F30" i="166"/>
  <c r="K30" i="166" s="1"/>
  <c r="K7" i="166"/>
  <c r="E30" i="166"/>
  <c r="I30" i="166"/>
  <c r="H32" i="160"/>
  <c r="G32" i="160"/>
  <c r="H29" i="160"/>
  <c r="G29" i="160"/>
  <c r="F32" i="160"/>
  <c r="E32" i="160"/>
  <c r="D29" i="160"/>
  <c r="E29" i="160"/>
  <c r="F29" i="160"/>
  <c r="C29" i="160"/>
  <c r="C26" i="160"/>
  <c r="H26" i="160"/>
  <c r="D26" i="160"/>
  <c r="D19" i="160" s="1"/>
  <c r="E26" i="160"/>
  <c r="E19" i="160" s="1"/>
  <c r="F26" i="160"/>
  <c r="F19" i="160"/>
  <c r="H34" i="160"/>
  <c r="G33" i="160"/>
  <c r="D32" i="160"/>
  <c r="H31" i="160"/>
  <c r="G30" i="160"/>
  <c r="D17" i="160"/>
  <c r="G26" i="160" l="1"/>
  <c r="L30" i="167"/>
  <c r="K30" i="167"/>
  <c r="C19" i="160"/>
  <c r="E9" i="109"/>
  <c r="D9" i="157"/>
  <c r="E11" i="164" l="1"/>
  <c r="E9" i="164" l="1"/>
  <c r="A7" i="164"/>
  <c r="A8" i="164" s="1"/>
  <c r="A9" i="164" s="1"/>
  <c r="A10" i="164" s="1"/>
  <c r="D20" i="146" l="1"/>
  <c r="H28" i="160" l="1"/>
  <c r="G27" i="160"/>
  <c r="H25" i="160"/>
  <c r="H23" i="160"/>
  <c r="G23" i="160"/>
  <c r="F23" i="160"/>
  <c r="E23" i="160"/>
  <c r="D23" i="160"/>
  <c r="C23" i="160"/>
  <c r="H22" i="160"/>
  <c r="H20" i="160" s="1"/>
  <c r="G21" i="160"/>
  <c r="G20" i="160"/>
  <c r="F20" i="160"/>
  <c r="E20" i="160"/>
  <c r="G19" i="160" s="1"/>
  <c r="D20" i="160"/>
  <c r="C20" i="160"/>
  <c r="H17" i="160"/>
  <c r="G16" i="160"/>
  <c r="F15" i="160"/>
  <c r="E15" i="160"/>
  <c r="D15" i="160"/>
  <c r="C15" i="160"/>
  <c r="H14" i="160"/>
  <c r="G13" i="160"/>
  <c r="F12" i="160"/>
  <c r="E12" i="160"/>
  <c r="D12" i="160"/>
  <c r="C12" i="160"/>
  <c r="H11" i="160"/>
  <c r="G10" i="160"/>
  <c r="F9" i="160"/>
  <c r="E9" i="160"/>
  <c r="D9" i="160"/>
  <c r="C9" i="160"/>
  <c r="G9" i="160" s="1"/>
  <c r="H8" i="160"/>
  <c r="A8" i="160"/>
  <c r="A9" i="160" s="1"/>
  <c r="A10" i="160" s="1"/>
  <c r="A11" i="160" s="1"/>
  <c r="G7" i="160"/>
  <c r="F6" i="160"/>
  <c r="E6" i="160"/>
  <c r="D6" i="160"/>
  <c r="C6" i="160"/>
  <c r="D18" i="160" l="1"/>
  <c r="H18" i="160" s="1"/>
  <c r="F18" i="160"/>
  <c r="F35" i="160" s="1"/>
  <c r="E18" i="160"/>
  <c r="E35" i="160" s="1"/>
  <c r="H19" i="160"/>
  <c r="C18" i="160"/>
  <c r="H12" i="160"/>
  <c r="H9" i="160"/>
  <c r="G12" i="160"/>
  <c r="G6" i="160"/>
  <c r="H6" i="160"/>
  <c r="G15" i="160"/>
  <c r="H15" i="160"/>
  <c r="G18" i="160" l="1"/>
  <c r="C35" i="160"/>
  <c r="D35" i="160"/>
  <c r="G35" i="160"/>
  <c r="H35" i="160"/>
  <c r="C14" i="116" l="1"/>
  <c r="I16" i="91"/>
  <c r="D10" i="91"/>
  <c r="D23" i="91" s="1"/>
  <c r="E10" i="91"/>
  <c r="E23" i="91" s="1"/>
  <c r="F10" i="91"/>
  <c r="F23" i="91" s="1"/>
  <c r="G10" i="91"/>
  <c r="G23" i="91" s="1"/>
  <c r="H10" i="91"/>
  <c r="H23" i="91" s="1"/>
  <c r="I11" i="91"/>
  <c r="I12" i="91"/>
  <c r="I13" i="91"/>
  <c r="I14" i="91"/>
  <c r="I15" i="91"/>
  <c r="C10" i="91"/>
  <c r="C23" i="91" s="1"/>
  <c r="D22" i="144"/>
  <c r="E22" i="144"/>
  <c r="F22" i="144"/>
  <c r="C22" i="144"/>
  <c r="I22" i="91"/>
  <c r="E6" i="159"/>
  <c r="E7" i="159" s="1"/>
  <c r="D7" i="159"/>
  <c r="C7" i="159"/>
  <c r="F6" i="157"/>
  <c r="F9" i="157" s="1"/>
  <c r="D19" i="144"/>
  <c r="E19" i="144"/>
  <c r="F19" i="144"/>
  <c r="D16" i="144"/>
  <c r="E16" i="144"/>
  <c r="F16" i="144"/>
  <c r="D13" i="144"/>
  <c r="E13" i="144"/>
  <c r="F13" i="144"/>
  <c r="D10" i="144"/>
  <c r="E10" i="144"/>
  <c r="E7" i="144"/>
  <c r="F10" i="144"/>
  <c r="D7" i="144"/>
  <c r="F7" i="144"/>
  <c r="E6" i="23"/>
  <c r="E14" i="23"/>
  <c r="E16" i="23"/>
  <c r="E17" i="23"/>
  <c r="E18" i="23"/>
  <c r="E8" i="23"/>
  <c r="E9" i="23"/>
  <c r="E10" i="23"/>
  <c r="E11" i="23"/>
  <c r="E12" i="23"/>
  <c r="D7" i="23"/>
  <c r="C7" i="23"/>
  <c r="C7" i="144"/>
  <c r="C10" i="144"/>
  <c r="C16" i="144"/>
  <c r="C19" i="144"/>
  <c r="C13" i="144"/>
  <c r="C9" i="157"/>
  <c r="E6" i="157" s="1"/>
  <c r="E9" i="157" s="1"/>
  <c r="D18" i="3"/>
  <c r="C12" i="146"/>
  <c r="D10" i="146" s="1"/>
  <c r="D21" i="146"/>
  <c r="N15" i="145"/>
  <c r="M15" i="145"/>
  <c r="M18" i="145"/>
  <c r="N18" i="145"/>
  <c r="N16" i="145"/>
  <c r="M16" i="145"/>
  <c r="N12" i="145"/>
  <c r="M12" i="145"/>
  <c r="N11" i="145"/>
  <c r="M11" i="145"/>
  <c r="M8" i="145"/>
  <c r="N8" i="145"/>
  <c r="M6" i="145"/>
  <c r="C17" i="146"/>
  <c r="H7" i="145"/>
  <c r="G7" i="145"/>
  <c r="G17" i="145" s="1"/>
  <c r="H6" i="145" s="1"/>
  <c r="C21" i="146"/>
  <c r="D17" i="146"/>
  <c r="D6" i="146"/>
  <c r="C6" i="146"/>
  <c r="A6" i="146"/>
  <c r="A7" i="146"/>
  <c r="A8" i="146" s="1"/>
  <c r="A9" i="146" s="1"/>
  <c r="A10" i="146" s="1"/>
  <c r="A11" i="146" s="1"/>
  <c r="A12" i="146" s="1"/>
  <c r="A13" i="146" s="1"/>
  <c r="A15" i="146" s="1"/>
  <c r="A16" i="146" s="1"/>
  <c r="A17" i="146" s="1"/>
  <c r="A18" i="146" s="1"/>
  <c r="A19" i="146" s="1"/>
  <c r="A20" i="146" s="1"/>
  <c r="A21" i="146" s="1"/>
  <c r="N14" i="145"/>
  <c r="M14" i="145"/>
  <c r="N13" i="145"/>
  <c r="M13" i="145"/>
  <c r="N10" i="145"/>
  <c r="M10" i="145"/>
  <c r="N9" i="145"/>
  <c r="M9" i="145"/>
  <c r="L7" i="145"/>
  <c r="K7" i="145"/>
  <c r="K17" i="145"/>
  <c r="L6" i="145" s="1"/>
  <c r="L17" i="145" s="1"/>
  <c r="J7" i="145"/>
  <c r="I7" i="145"/>
  <c r="M7" i="145" s="1"/>
  <c r="F7" i="145"/>
  <c r="E7" i="145"/>
  <c r="E17" i="145" s="1"/>
  <c r="F6" i="145" s="1"/>
  <c r="D7" i="145"/>
  <c r="C7" i="145"/>
  <c r="C17" i="145" s="1"/>
  <c r="D6" i="145" s="1"/>
  <c r="D17" i="145" s="1"/>
  <c r="I21" i="91"/>
  <c r="I20" i="91"/>
  <c r="I19" i="91"/>
  <c r="I18" i="91"/>
  <c r="I17" i="91"/>
  <c r="I9" i="91"/>
  <c r="I8" i="91"/>
  <c r="I6" i="91"/>
  <c r="C6" i="61"/>
  <c r="C18" i="61" s="1"/>
  <c r="D6" i="61"/>
  <c r="A7" i="61"/>
  <c r="A8" i="61" s="1"/>
  <c r="A9" i="61" s="1"/>
  <c r="A10" i="61" s="1"/>
  <c r="E7" i="61"/>
  <c r="E8" i="61"/>
  <c r="E10" i="61"/>
  <c r="E12" i="61"/>
  <c r="E13" i="61"/>
  <c r="C15" i="61"/>
  <c r="D15" i="61"/>
  <c r="E15" i="61"/>
  <c r="E16" i="61"/>
  <c r="A7" i="116"/>
  <c r="E8" i="116"/>
  <c r="C18" i="116" s="1"/>
  <c r="F8" i="116"/>
  <c r="A9" i="116"/>
  <c r="A10" i="116" s="1"/>
  <c r="A11" i="116" s="1"/>
  <c r="A12" i="116" s="1"/>
  <c r="A13" i="116" s="1"/>
  <c r="A14" i="116" s="1"/>
  <c r="A15" i="116" s="1"/>
  <c r="A16" i="116" s="1"/>
  <c r="A17" i="116" s="1"/>
  <c r="A18" i="116" s="1"/>
  <c r="C13" i="116"/>
  <c r="C17" i="116" s="1"/>
  <c r="D13" i="116"/>
  <c r="D14" i="116"/>
  <c r="A7" i="109"/>
  <c r="A8" i="109" s="1"/>
  <c r="A9" i="109" s="1"/>
  <c r="A10" i="109" s="1"/>
  <c r="C11" i="109"/>
  <c r="E11" i="109" s="1"/>
  <c r="C12" i="109"/>
  <c r="E12" i="109"/>
  <c r="D5" i="3"/>
  <c r="E6" i="3"/>
  <c r="E7" i="3"/>
  <c r="E13" i="3"/>
  <c r="C14" i="3"/>
  <c r="D14" i="3"/>
  <c r="E15" i="3"/>
  <c r="E16" i="3"/>
  <c r="E17" i="3"/>
  <c r="E19" i="3"/>
  <c r="E20" i="3"/>
  <c r="E26" i="3"/>
  <c r="E28" i="3"/>
  <c r="E29" i="3"/>
  <c r="E35" i="3"/>
  <c r="C5" i="23"/>
  <c r="D5" i="23"/>
  <c r="A6" i="23"/>
  <c r="A7" i="23"/>
  <c r="A8" i="23" s="1"/>
  <c r="A9" i="23" s="1"/>
  <c r="A10" i="23" s="1"/>
  <c r="A11" i="23" s="1"/>
  <c r="A12" i="23" s="1"/>
  <c r="A13" i="23" s="1"/>
  <c r="A14" i="23" s="1"/>
  <c r="A15" i="23" s="1"/>
  <c r="A16" i="23" s="1"/>
  <c r="A17" i="23" s="1"/>
  <c r="A18" i="23" s="1"/>
  <c r="A19" i="23" s="1"/>
  <c r="C13" i="23"/>
  <c r="E13" i="23" s="1"/>
  <c r="D13" i="23"/>
  <c r="C15" i="23"/>
  <c r="E15" i="23" s="1"/>
  <c r="D15" i="23"/>
  <c r="D19" i="23"/>
  <c r="E7" i="23"/>
  <c r="D18" i="61"/>
  <c r="D18" i="116" l="1"/>
  <c r="F6" i="144"/>
  <c r="H17" i="145"/>
  <c r="F17" i="145"/>
  <c r="I23" i="91"/>
  <c r="I10" i="91"/>
  <c r="D17" i="116"/>
  <c r="E18" i="3"/>
  <c r="E14" i="3"/>
  <c r="D36" i="3"/>
  <c r="E5" i="3"/>
  <c r="C19" i="23"/>
  <c r="E19" i="23" s="1"/>
  <c r="C36" i="3"/>
  <c r="N7" i="145"/>
  <c r="D6" i="144"/>
  <c r="E5" i="23"/>
  <c r="E6" i="61"/>
  <c r="E18" i="61" s="1"/>
  <c r="E27" i="3"/>
  <c r="C6" i="144"/>
  <c r="E6" i="144"/>
  <c r="I17" i="145"/>
  <c r="M17" i="145" s="1"/>
  <c r="D12" i="146"/>
  <c r="D9" i="146" s="1"/>
  <c r="D5" i="146" s="1"/>
  <c r="D16" i="146" s="1"/>
  <c r="C9" i="146"/>
  <c r="C5" i="146" s="1"/>
  <c r="C16" i="146" s="1"/>
  <c r="E36" i="3" l="1"/>
  <c r="J6" i="145"/>
  <c r="J17" i="145"/>
  <c r="N17" i="145" s="1"/>
  <c r="N6" i="145"/>
</calcChain>
</file>

<file path=xl/sharedStrings.xml><?xml version="1.0" encoding="utf-8"?>
<sst xmlns="http://schemas.openxmlformats.org/spreadsheetml/2006/main" count="1368" uniqueCount="913">
  <si>
    <t xml:space="preserve">pozn.1): rozdiel medzi údajom, vykazovaným v stĺpci T6_R18_SH a údajom v T5_R56_(SC+SD) uviesť v komentári  </t>
  </si>
  <si>
    <t xml:space="preserve">  - tvorba fondu z predaja alebo likvidácie majetku</t>
  </si>
  <si>
    <t xml:space="preserve">      - dohody o vykonaní práce - externí účitelia (účet 521 009)</t>
  </si>
  <si>
    <t xml:space="preserve">      - dohody o vykonaní práce, dohody o pracovnej činnosti
        (účet 521 010)</t>
  </si>
  <si>
    <t>- Iné ostatné  náklady (účet 549) [SUM(R77:R83)]</t>
  </si>
  <si>
    <t xml:space="preserve"> - Prvok 021 02 03  </t>
  </si>
  <si>
    <t xml:space="preserve"> - Podprogram 05T 08 </t>
  </si>
  <si>
    <t>2) ostatná tvorba fondu reprodukcie v zmysle § 16a ods. 8 zákona č. 131/2002 Z. z.o vysokých školách v znení neskorších predpisov (kreditné úroky a kurzové zisky)</t>
  </si>
  <si>
    <t xml:space="preserve">- tvorba fondu z výnosov zo školného </t>
  </si>
  <si>
    <r>
      <t>Stav fondu k 31.12. kalendárneho roku</t>
    </r>
    <r>
      <rPr>
        <sz val="12"/>
        <rFont val="Times New Roman"/>
        <family val="1"/>
      </rPr>
      <t xml:space="preserve"> [R1+R2-R11]</t>
    </r>
  </si>
  <si>
    <t>Tržby za predaný tovar (účet 604)</t>
  </si>
  <si>
    <t xml:space="preserve">Ostatné sociálne poistenia (účet 525) </t>
  </si>
  <si>
    <t>C=A+B</t>
  </si>
  <si>
    <t>E=C-A</t>
  </si>
  <si>
    <t>F=D-B</t>
  </si>
  <si>
    <t>E=A+C</t>
  </si>
  <si>
    <t>F=B+D</t>
  </si>
  <si>
    <t>Náklady na štipendiá</t>
  </si>
  <si>
    <t xml:space="preserve">Ostatné sociálne náklady (účet 528)  </t>
  </si>
  <si>
    <t xml:space="preserve">  - poskytnuté jednorázovo</t>
  </si>
  <si>
    <r>
      <t>Zdroje na obstaranie a technické zhodnotenie majetku  z fondu reprodukcie</t>
    </r>
    <r>
      <rPr>
        <sz val="12"/>
        <rFont val="Times New Roman"/>
        <family val="1"/>
      </rPr>
      <t xml:space="preserve"> [R1+R2]</t>
    </r>
  </si>
  <si>
    <t>- nákup softvéru</t>
  </si>
  <si>
    <t>- náklady študentských domovov (bez zmluvných zariadení)- mzdy a odvody</t>
  </si>
  <si>
    <t>- náklady študentských domovov  (bez zmluvných zariadení) - ostatné</t>
  </si>
  <si>
    <t>- študentské jedálne</t>
  </si>
  <si>
    <t>- ostatný predaný tovar</t>
  </si>
  <si>
    <t xml:space="preserve">Odborní zamestnanci </t>
  </si>
  <si>
    <t>Prevádzkoví zamestnanci okrem zamestnancov študentských domovov a jedální</t>
  </si>
  <si>
    <t>Zamestnanci študentských domovov</t>
  </si>
  <si>
    <t>Zamestnanci študentských jedální</t>
  </si>
  <si>
    <t>- na oblasť IT</t>
  </si>
  <si>
    <t xml:space="preserve">Výdavky na sociálne štipendiá (§ 96 zákona) za kalendárny rok </t>
  </si>
  <si>
    <t>z EÚ</t>
  </si>
  <si>
    <r>
      <t>Dotácie z rozpočtov obcí a z rozpočtov vyšších územných celkov</t>
    </r>
    <r>
      <rPr>
        <sz val="12"/>
        <rFont val="Times New Roman"/>
        <family val="1"/>
      </rPr>
      <t xml:space="preserve"> [SUM(R2a:R2...)]</t>
    </r>
  </si>
  <si>
    <t>Prostriedky zo zahraničných projektov na budúce aktivity</t>
  </si>
  <si>
    <t>Ostatné</t>
  </si>
  <si>
    <t xml:space="preserve">1) V stĺpcoch B a D sa uvádza prepočítaný počet študentov určený ako počet osobomesiacov, počas ktorých bolo poskytované sociálne štipendium </t>
  </si>
  <si>
    <t>2) uvádzajte počet denných študentov I. a II. stupňa štúdia počas výučbového obdobia, najviac však 10 mesiacov  a denných študentov III. stupňa štúdia (doktorandov)  vrátane hlavných prázdnin maximálne 12 mesiacov</t>
  </si>
  <si>
    <t xml:space="preserve"> - tvorba sociálneho fondu  (účet 527 001)</t>
  </si>
  <si>
    <r>
      <t>Zdroje na obstaranie a technické zhodnotenie dlhodobého majetku spolu</t>
    </r>
    <r>
      <rPr>
        <sz val="12"/>
        <rFont val="Times New Roman"/>
        <family val="1"/>
      </rPr>
      <t xml:space="preserve"> [SUM(R9:R13)]</t>
    </r>
  </si>
  <si>
    <r>
      <t xml:space="preserve">- tvorba fondu z výsledku hospodárenia </t>
    </r>
    <r>
      <rPr>
        <vertAlign val="superscript"/>
        <sz val="12"/>
        <rFont val="Times New Roman"/>
        <family val="1"/>
        <charset val="238"/>
      </rPr>
      <t>1)</t>
    </r>
  </si>
  <si>
    <r>
      <t xml:space="preserve">- tvorba fondu z dotácie </t>
    </r>
    <r>
      <rPr>
        <vertAlign val="superscript"/>
        <sz val="12"/>
        <rFont val="Times New Roman"/>
        <family val="1"/>
        <charset val="238"/>
      </rPr>
      <t>2)</t>
    </r>
  </si>
  <si>
    <r>
      <t xml:space="preserve">- ostatná tvorba </t>
    </r>
    <r>
      <rPr>
        <vertAlign val="superscript"/>
        <sz val="12"/>
        <rFont val="Times New Roman"/>
        <family val="1"/>
        <charset val="238"/>
      </rPr>
      <t>2)</t>
    </r>
  </si>
  <si>
    <t>1) vrátane tvorby z nerozdeleného zisku z minulých rokov</t>
  </si>
  <si>
    <t>2) len ak umožňuje zákon</t>
  </si>
  <si>
    <t>3) uvádza sa v prípade, ak si vysoká škola vytvorila osobitný bankový účet na krytie fondu - napríklad  fondu reprodukcie</t>
  </si>
  <si>
    <t>- z ubytovania študentov (účet 602 001)</t>
  </si>
  <si>
    <t>- zo stravných lístkov študentov a doktorandov (účet 602 009)</t>
  </si>
  <si>
    <t>- z ubytovania a stravovania iných fyzických osôb (účet 602 008 a 602 010)</t>
  </si>
  <si>
    <t>- drobný nehmotný majetok  (účet 518 014)</t>
  </si>
  <si>
    <t>- používanie plavárne (účet 518 019)</t>
  </si>
  <si>
    <t>- z dotačného účtu  (účet 644 001)</t>
  </si>
  <si>
    <t>- z ostatných účtov  (účet 644 002)</t>
  </si>
  <si>
    <t>- výnosy z dedičstva  (účet 649 010)</t>
  </si>
  <si>
    <t>- výnosy z duševného vlastníctva (účet 649 011)</t>
  </si>
  <si>
    <t>- oprava výnosov minulých účtovných období (účet 649 013)</t>
  </si>
  <si>
    <t>- použitie prostriedkov fondov (účet 649 014)</t>
  </si>
  <si>
    <t>- použitie prostriedkov výnosov budúcich období - projekty  (účet 649 015)</t>
  </si>
  <si>
    <t>- dobropisy minulých období (účet 649 017)</t>
  </si>
  <si>
    <t>- štipendijného fondu (účet 656 200)</t>
  </si>
  <si>
    <t>- stavebný, vodoinštalačný a elektroinštalačný materiál
 (účet 501 009)</t>
  </si>
  <si>
    <t>- potraviny (účet 501 010)</t>
  </si>
  <si>
    <t>- DHM - prístroje a zariadenia laboratórií, výpočtová technika  (účet 501 011)</t>
  </si>
  <si>
    <t>- DHM - nábytok (účet 501 012)</t>
  </si>
  <si>
    <t>- opravy a udržiavanie stavieb  (účet 511 001)</t>
  </si>
  <si>
    <t>- opravy a udržiavanie dopravných prostriedkov  (účet 511 003)</t>
  </si>
  <si>
    <t>- opravy a udržiavanie prostriedkov IT  (účet 511 004)</t>
  </si>
  <si>
    <t>- údržba a opravy meracej techniky, telovýchovných  zariadení ...(účet 511 005)</t>
  </si>
  <si>
    <t>- ostatná údržba a opravy (účet 511 099)</t>
  </si>
  <si>
    <t>- prenájom zariadení (účet 518 002)</t>
  </si>
  <si>
    <t>- prenájom priestorov  (účet 518 001)</t>
  </si>
  <si>
    <t>- ďalšie vzdelávanie zamestnancov  (účet 518 005)</t>
  </si>
  <si>
    <t>- počítačové siete a prenosy údajov  (účet 518 007)</t>
  </si>
  <si>
    <t>- revízie zariadení (účet 518 010)</t>
  </si>
  <si>
    <t>- čistenie verejných priestranstiev (účet 518 011)</t>
  </si>
  <si>
    <t xml:space="preserve"> - zákonné odstupné, odchodné  (účet 527 003)</t>
  </si>
  <si>
    <t xml:space="preserve"> - náhrada príjmu pri PN (účet 527 004)</t>
  </si>
  <si>
    <t xml:space="preserve"> - ochranné pracovné pomôcky podľa Zákonníka práce (účet 527 005) </t>
  </si>
  <si>
    <t xml:space="preserve"> - bankové poplatky (účet 549 002)</t>
  </si>
  <si>
    <t xml:space="preserve"> - úhrada výnosov z úrokov na dotačnom účte (účet 549 003)</t>
  </si>
  <si>
    <t xml:space="preserve"> - Podprogram 06K 11</t>
  </si>
  <si>
    <t>Tržby z predaja cenných papierov a podielov (účet 653)</t>
  </si>
  <si>
    <t>Výnosy z nájmu majetku  (účet 658)</t>
  </si>
  <si>
    <t>Výnosy z dlhodobého finančného majetku (účet 652)</t>
  </si>
  <si>
    <t>Prijaté príspevky od iných organizácií (účet 662)</t>
  </si>
  <si>
    <t>Prevádzkové dotácie (účet 691)</t>
  </si>
  <si>
    <t xml:space="preserve">   - Prvok 077 12 05</t>
  </si>
  <si>
    <t>- Podprogram 077 13</t>
  </si>
  <si>
    <t xml:space="preserve">   - Prvok 077 15 02</t>
  </si>
  <si>
    <t xml:space="preserve">   - Prvok 077 15 03</t>
  </si>
  <si>
    <t xml:space="preserve"> </t>
  </si>
  <si>
    <t>- zúčtovanie dotácie zo ŠR na DN a HM vo výške odpisov</t>
  </si>
  <si>
    <t xml:space="preserve">- náklady na tvorbu rezervného fondu (účet 556 100) </t>
  </si>
  <si>
    <t xml:space="preserve">- náklady na tvorbu štipendijného fondu (účet 556 200) </t>
  </si>
  <si>
    <r>
      <t>Tvorba fondu reprodukcie v kalendárnom roku spolu</t>
    </r>
    <r>
      <rPr>
        <sz val="12"/>
        <rFont val="Times New Roman"/>
        <family val="1"/>
      </rPr>
      <t xml:space="preserve"> [SUM(R3:R8)] </t>
    </r>
  </si>
  <si>
    <t>- zamestnanci zaradení na ostatných pracoviskách</t>
  </si>
  <si>
    <t>Zákonné sociálne poistenie (účet 524)</t>
  </si>
  <si>
    <t>Daň z nehnuteľnosti (účet 532)</t>
  </si>
  <si>
    <t>Nákup dopravných prostriedkov všetkých druhov</t>
  </si>
  <si>
    <t>Prípravná a projektová dokumentácia</t>
  </si>
  <si>
    <t>Rekonštrukcia a modernizácia strojov a zariadení</t>
  </si>
  <si>
    <t>Počet zamestnancov spolu</t>
  </si>
  <si>
    <t>D=A+C</t>
  </si>
  <si>
    <t>H=E+G</t>
  </si>
  <si>
    <t>- zamestnanci zaradení na dekanátoch</t>
  </si>
  <si>
    <t>Počet študentov poberajúcich sociálne štipendium</t>
  </si>
  <si>
    <t>- zostatok nevyčerpanej dotácie (+)/ nedoplatok dotácie (-) z predchádzajúcich rokov [R6_SB=R8_SA]</t>
  </si>
  <si>
    <t>spolufinanco-
vanie zo ŠR</t>
  </si>
  <si>
    <t xml:space="preserve">Počet študentov  poberajúcich štipendium </t>
  </si>
  <si>
    <t>Počet študentov  poberajúcich štipendium</t>
  </si>
  <si>
    <r>
      <t xml:space="preserve">Stav fondu k 1.1. kalendárneho roku </t>
    </r>
    <r>
      <rPr>
        <sz val="12"/>
        <rFont val="Times New Roman"/>
        <family val="1"/>
        <charset val="238"/>
      </rPr>
      <t>[R1_SB = R12_SA ...]</t>
    </r>
  </si>
  <si>
    <t>Čerpanie fondu k 31. 12. kalendárneho roku</t>
  </si>
  <si>
    <t>Spolu</t>
  </si>
  <si>
    <t>Dotácia / program</t>
  </si>
  <si>
    <t>Číslo riadku</t>
  </si>
  <si>
    <t>Dotácia spolu</t>
  </si>
  <si>
    <t>Stav fondu reprodukcie k 1.1.</t>
  </si>
  <si>
    <t xml:space="preserve">- účelová dotácia v danom kalendárnom roku </t>
  </si>
  <si>
    <t>Dotácie spolu</t>
  </si>
  <si>
    <t xml:space="preserve">Bežná dotácia na úlohy budúcich období </t>
  </si>
  <si>
    <t>Čerpanie z úveru</t>
  </si>
  <si>
    <t>Celkové výdavky na obstaranie a technické zhodnotenie dlhodobého majetku</t>
  </si>
  <si>
    <t>Počet zamestnancov platených z prostriedkov štátneho rozpočtu</t>
  </si>
  <si>
    <t>Počet zamestnancov platených z iných zdrojov</t>
  </si>
  <si>
    <t xml:space="preserve">Kategória zamestnancov
</t>
  </si>
  <si>
    <t>- vysokoškolskí učitelia s funkčným zaradením "docent"</t>
  </si>
  <si>
    <t>- vysokoškolskí učitelia s funkčným zaradením "odborný asistent"</t>
  </si>
  <si>
    <t>- vysokoškolskí učitelia s funkčným zaradením "asistent"</t>
  </si>
  <si>
    <t>- vysokoškolskí učitelia s funkčným zaradením "lektor"</t>
  </si>
  <si>
    <t>- zamestnanci zaradení na rektorátoch</t>
  </si>
  <si>
    <t xml:space="preserve">- rezervného fondu (účet 656 100) </t>
  </si>
  <si>
    <t xml:space="preserve">2)   Výnosy z Fondu reprodukcie možno účtovať len v súvislosti s krytím nákladov na vedenie príslušného bankového účtu a nákladov vyplývajúcich z kurzových strát
      v zmysle  16a ods. 8 zákona. </t>
  </si>
  <si>
    <t xml:space="preserve">    - dohody o brigádnickej práci študentov (účet 521 011)</t>
  </si>
  <si>
    <t>4a</t>
  </si>
  <si>
    <t xml:space="preserve">Základ pre prídel do štipendijného fondu </t>
  </si>
  <si>
    <r>
      <t>Nevyčerpaná dotácia (+) / nedoplatok dotácie (-) k 31. 12. bežného roka</t>
    </r>
    <r>
      <rPr>
        <sz val="12"/>
        <rFont val="Times New Roman"/>
        <family val="1"/>
        <charset val="238"/>
      </rPr>
      <t xml:space="preserve"> [R4+R5-R1]          </t>
    </r>
    <r>
      <rPr>
        <b/>
        <sz val="12"/>
        <rFont val="Times New Roman"/>
        <family val="1"/>
        <charset val="238"/>
      </rPr>
      <t xml:space="preserve">               </t>
    </r>
  </si>
  <si>
    <r>
      <t xml:space="preserve">Priemerné štipendium na 1 študenta na mesiac </t>
    </r>
    <r>
      <rPr>
        <sz val="12"/>
        <rFont val="Times New Roman"/>
        <family val="1"/>
        <charset val="238"/>
      </rPr>
      <t xml:space="preserve"> [R1_SA/R2_SB resp. R1_SC/R2_SD] </t>
    </r>
  </si>
  <si>
    <r>
      <t xml:space="preserve">Výnos z dotácie zo štátneho rozpočtu na študentské jedálne spolu </t>
    </r>
    <r>
      <rPr>
        <sz val="12"/>
        <rFont val="Times New Roman"/>
        <family val="1"/>
      </rPr>
      <t>[R6+R7-R8]</t>
    </r>
  </si>
  <si>
    <r>
      <t xml:space="preserve">Tržby za vlastné výrobky (účet 601) </t>
    </r>
    <r>
      <rPr>
        <sz val="12"/>
        <rFont val="Times New Roman"/>
        <family val="1"/>
      </rPr>
      <t>[SUM(R2:R5)]</t>
    </r>
  </si>
  <si>
    <t>Výnosy z krátkodobého finančného majetku  (účet 655)</t>
  </si>
  <si>
    <t>Zdroje na obstaranie a technické zhodnotenie dlhodobého majetku z úverov</t>
  </si>
  <si>
    <r>
      <t>Ostatné domáce príjmy s charakterom dotácie</t>
    </r>
    <r>
      <rPr>
        <sz val="12"/>
        <rFont val="Times New Roman"/>
        <family val="1"/>
      </rPr>
      <t xml:space="preserve"> [SUM(R3a:R3...)]</t>
    </r>
  </si>
  <si>
    <r>
      <t>Príjmy zo zahraničia majúce charakter dotácie</t>
    </r>
    <r>
      <rPr>
        <sz val="12"/>
        <rFont val="Times New Roman"/>
        <family val="1"/>
      </rPr>
      <t xml:space="preserve"> [SUM(R4a:R4...)]</t>
    </r>
  </si>
  <si>
    <t>- Podprogram 077 11</t>
  </si>
  <si>
    <t xml:space="preserve">   - Prvok 077 12 01</t>
  </si>
  <si>
    <t xml:space="preserve">   - Prvok 077 12 02</t>
  </si>
  <si>
    <t xml:space="preserve">   - Prvok 077 12 03</t>
  </si>
  <si>
    <t xml:space="preserve">   - Prvok 077 12 04</t>
  </si>
  <si>
    <r>
      <t xml:space="preserve">Priemerný  prepočítaný počet ubytovaných študentov </t>
    </r>
    <r>
      <rPr>
        <sz val="12"/>
        <rFont val="Times New Roman"/>
        <family val="1"/>
        <charset val="238"/>
      </rPr>
      <t>[(R2</t>
    </r>
    <r>
      <rPr>
        <sz val="12"/>
        <rFont val="Times New Roman"/>
        <family val="1"/>
        <charset val="238"/>
      </rPr>
      <t>/12]</t>
    </r>
  </si>
  <si>
    <t xml:space="preserve">Počet študentov poberajúcich sociálne štipendium </t>
  </si>
  <si>
    <t>- vysokoškolské podniky</t>
  </si>
  <si>
    <r>
      <t>Výnosy</t>
    </r>
    <r>
      <rPr>
        <b/>
        <vertAlign val="superscript"/>
        <sz val="12"/>
        <rFont val="Times New Roman"/>
        <family val="1"/>
        <charset val="238"/>
      </rPr>
      <t xml:space="preserve">2) </t>
    </r>
    <r>
      <rPr>
        <b/>
        <sz val="12"/>
        <rFont val="Times New Roman"/>
        <family val="1"/>
      </rPr>
      <t>študentských jedální súvisiace so stravovaním študentov spolu</t>
    </r>
    <r>
      <rPr>
        <vertAlign val="superscript"/>
        <sz val="12"/>
        <rFont val="Times New Roman"/>
        <family val="1"/>
      </rPr>
      <t xml:space="preserve"> </t>
    </r>
    <r>
      <rPr>
        <sz val="12"/>
        <rFont val="Times New Roman"/>
        <family val="1"/>
        <charset val="238"/>
      </rPr>
      <t xml:space="preserve">[R2+R5]  </t>
    </r>
  </si>
  <si>
    <t>Výskumní pracovníci alebo umeleckí pracovníci</t>
  </si>
  <si>
    <t>15a</t>
  </si>
  <si>
    <r>
      <t>Vysokoškolskí učitelia spolu</t>
    </r>
    <r>
      <rPr>
        <sz val="12"/>
        <rFont val="Times New Roman"/>
        <family val="1"/>
      </rPr>
      <t xml:space="preserve"> [SUM(R2:</t>
    </r>
    <r>
      <rPr>
        <sz val="12"/>
        <rFont val="Times New Roman"/>
        <family val="1"/>
        <charset val="238"/>
      </rPr>
      <t>R6</t>
    </r>
    <r>
      <rPr>
        <sz val="12"/>
        <rFont val="Times New Roman"/>
        <family val="1"/>
      </rPr>
      <t>)]</t>
    </r>
  </si>
  <si>
    <r>
      <t>Administratívni zamestnanci spolu</t>
    </r>
    <r>
      <rPr>
        <sz val="12"/>
        <rFont val="Times New Roman"/>
        <family val="1"/>
      </rPr>
      <t xml:space="preserve"> [SUM(R10:R12)]                         </t>
    </r>
  </si>
  <si>
    <t>Nákup budov a stavieb</t>
  </si>
  <si>
    <t>A</t>
  </si>
  <si>
    <t>B</t>
  </si>
  <si>
    <t>C</t>
  </si>
  <si>
    <t>E</t>
  </si>
  <si>
    <t>F</t>
  </si>
  <si>
    <t>G</t>
  </si>
  <si>
    <t>H</t>
  </si>
  <si>
    <t>I</t>
  </si>
  <si>
    <t>D</t>
  </si>
  <si>
    <t>Bankový účet</t>
  </si>
  <si>
    <t xml:space="preserve">Ostatné dane a poplatky (účet 538) </t>
  </si>
  <si>
    <t>Realizácia stavieb a ich technického zhodnotenia</t>
  </si>
  <si>
    <t>- ostatné tržby za vlastné výrobky</t>
  </si>
  <si>
    <t>- študentské domovy</t>
  </si>
  <si>
    <t>z toho:</t>
  </si>
  <si>
    <t>Bežné dotácie</t>
  </si>
  <si>
    <t>Kapitálové dotácie</t>
  </si>
  <si>
    <r>
      <t>Spolu</t>
    </r>
    <r>
      <rPr>
        <sz val="12"/>
        <rFont val="Times New Roman"/>
        <family val="1"/>
      </rPr>
      <t xml:space="preserve"> [R1+R2+R3+R4]</t>
    </r>
  </si>
  <si>
    <t>Objem zdrojov</t>
  </si>
  <si>
    <t xml:space="preserve">Nákup ostatného dlhodobého majetku </t>
  </si>
  <si>
    <t>Ostatné fondy</t>
  </si>
  <si>
    <t>X</t>
  </si>
  <si>
    <t>- tvorba fondu z odpisov</t>
  </si>
  <si>
    <t>- tvorba fondu prevodom z rezervného fondu</t>
  </si>
  <si>
    <t>- tvorba fondu z darov a z dedičstva</t>
  </si>
  <si>
    <t>1a</t>
  </si>
  <si>
    <t>2a</t>
  </si>
  <si>
    <t>3a</t>
  </si>
  <si>
    <r>
      <t>Zamestnanci osobitne financovaných súčastí verejnej vysokej školy (špecifiká) z R1, R7, R9, R13, R14  spolu</t>
    </r>
    <r>
      <rPr>
        <sz val="12"/>
        <rFont val="Times New Roman"/>
        <family val="1"/>
      </rPr>
      <t xml:space="preserve"> [SUM(R15a:R15...)]                                                </t>
    </r>
  </si>
  <si>
    <r>
      <t xml:space="preserve">Spolu </t>
    </r>
    <r>
      <rPr>
        <sz val="12"/>
        <rFont val="Times New Roman"/>
        <family val="1"/>
      </rPr>
      <t>[R1+R7+R9+R13+R14+R16+R17]</t>
    </r>
  </si>
  <si>
    <t>Tržby z predaja materiálu (účet 654)</t>
  </si>
  <si>
    <t>Spotreba ostatných neskladovateľných dodávok (účet 503)</t>
  </si>
  <si>
    <t>Náklady na reprezentáciu (účet 513)</t>
  </si>
  <si>
    <t>Fondy spolu</t>
  </si>
  <si>
    <t>Položka</t>
  </si>
  <si>
    <t>Hlavná činnosť</t>
  </si>
  <si>
    <t>Podnikateľská činnosť</t>
  </si>
  <si>
    <t>Rezervný fond</t>
  </si>
  <si>
    <t>Fond reprodukcie</t>
  </si>
  <si>
    <t>Štipendijný fond</t>
  </si>
  <si>
    <t>Návrh na prídel do štipendijného fondu</t>
  </si>
  <si>
    <t>Pokuty a penále (účet 641+642)</t>
  </si>
  <si>
    <t>Platby za odpísané pohľadávky  (účet 643)</t>
  </si>
  <si>
    <t>Kurzové zisky  (účet 645)</t>
  </si>
  <si>
    <r>
      <t>Počet študentov poberajúcich sociálne štipendiá v osobomesiacoch</t>
    </r>
    <r>
      <rPr>
        <b/>
        <sz val="9"/>
        <rFont val="Times New Roman"/>
        <family val="1"/>
        <charset val="238"/>
      </rPr>
      <t xml:space="preserve"> </t>
    </r>
    <r>
      <rPr>
        <b/>
        <vertAlign val="superscript"/>
        <sz val="14"/>
        <rFont val="Times New Roman"/>
        <family val="1"/>
        <charset val="238"/>
      </rPr>
      <t>1)</t>
    </r>
  </si>
  <si>
    <r>
      <t>Počet ubytovaných študentov (vrátane interných doktorandov)</t>
    </r>
    <r>
      <rPr>
        <b/>
        <vertAlign val="superscript"/>
        <sz val="14"/>
        <rFont val="Times New Roman"/>
        <family val="1"/>
        <charset val="238"/>
      </rPr>
      <t>2)</t>
    </r>
    <r>
      <rPr>
        <b/>
        <sz val="14"/>
        <rFont val="Times New Roman"/>
        <family val="1"/>
        <charset val="238"/>
      </rPr>
      <t xml:space="preserve"> </t>
    </r>
    <r>
      <rPr>
        <b/>
        <sz val="12"/>
        <rFont val="Times New Roman"/>
        <family val="1"/>
      </rPr>
      <t xml:space="preserve"> v osobomesiacoch</t>
    </r>
  </si>
  <si>
    <t>Tržby z predaja dlhodobého NM a HM (účet 651)</t>
  </si>
  <si>
    <t>Výnosy z precenenia cenných papierov (účet 657)</t>
  </si>
  <si>
    <t>- interiérové vybavenie  (713 001)</t>
  </si>
  <si>
    <t>-  výpočtová technika  (713 002)</t>
  </si>
  <si>
    <t xml:space="preserve"> - prevádzkové stroje, prístroje, zariadenia, technika a náradie (713 004)</t>
  </si>
  <si>
    <t xml:space="preserve">  - špeciálne stroje, prístroje, zariadenia, technika, náradie a materiál  (713 005)</t>
  </si>
  <si>
    <t>Počty ubytovaných</t>
  </si>
  <si>
    <t>Ostatné výnosy zo študentských domovov</t>
  </si>
  <si>
    <t>1) výnosy a náklady z podnikateľskej činnosti sa neuvádzajú</t>
  </si>
  <si>
    <t>Výnosy z poplatkov za ubytovanie od študentov počas výučbového obdobia (10 mesiacov)</t>
  </si>
  <si>
    <t>1) výnosy a náklady z podnikateľskej činnosti sa neuvádzajú, neuvádzajú sa ani výnosy a náklady súvisiace so stravovaním zamestnancov</t>
  </si>
  <si>
    <t>- tržby za stravné lístky študentov</t>
  </si>
  <si>
    <t>- ostatné tržby súvisiace so stravovaním študentov</t>
  </si>
  <si>
    <r>
      <t>Tržby jedální súvisiace so stravovaním študentov v kalendárnom roku spolu</t>
    </r>
    <r>
      <rPr>
        <sz val="12"/>
        <rFont val="Times New Roman"/>
        <family val="1"/>
      </rPr>
      <t xml:space="preserve"> [R3+R4]</t>
    </r>
  </si>
  <si>
    <r>
      <t xml:space="preserve"> - náklady na jedlá študentov</t>
    </r>
    <r>
      <rPr>
        <vertAlign val="superscript"/>
        <sz val="12"/>
        <rFont val="Times New Roman"/>
        <family val="1"/>
        <charset val="238"/>
      </rPr>
      <t>3)</t>
    </r>
  </si>
  <si>
    <r>
      <t>Dotácia na uskutočňovanie akreditovaných študijných programov</t>
    </r>
    <r>
      <rPr>
        <sz val="12"/>
        <rFont val="Times New Roman"/>
        <family val="1"/>
      </rPr>
      <t xml:space="preserve"> [R2]</t>
    </r>
  </si>
  <si>
    <r>
      <t>Dotácia na výskumnú, vývojovú alebo umeleckú činnosť</t>
    </r>
    <r>
      <rPr>
        <sz val="12"/>
        <rFont val="Times New Roman"/>
        <family val="1"/>
      </rPr>
      <t xml:space="preserve"> [R4+R5+R6+R7+R8]</t>
    </r>
  </si>
  <si>
    <r>
      <t>Dotácia na rozvoj vysokej školy</t>
    </r>
    <r>
      <rPr>
        <sz val="12"/>
        <rFont val="Times New Roman"/>
        <family val="1"/>
      </rPr>
      <t xml:space="preserve"> [R10]</t>
    </r>
  </si>
  <si>
    <r>
      <t>Dotácia na sociálnu podporu študentov</t>
    </r>
    <r>
      <rPr>
        <sz val="12"/>
        <rFont val="Times New Roman"/>
        <family val="1"/>
      </rPr>
      <t xml:space="preserve"> [R12+R13+R14]</t>
    </r>
  </si>
  <si>
    <r>
      <t>Spolu</t>
    </r>
    <r>
      <rPr>
        <sz val="12"/>
        <rFont val="Times New Roman"/>
        <family val="1"/>
      </rPr>
      <t xml:space="preserve"> [R1+R3+R9+R11]</t>
    </r>
  </si>
  <si>
    <t>nadrezortná veda a technika</t>
  </si>
  <si>
    <t>Výnosy z poplatkov za ubytovanie od študentov počas hlavných prázdnin (od interných doktorandov) a počty ubytovaných študentov</t>
  </si>
  <si>
    <r>
      <t xml:space="preserve">Výnosy zo študentských domovov v kalendárnom roku spolu </t>
    </r>
    <r>
      <rPr>
        <sz val="12"/>
        <rFont val="Times New Roman"/>
        <family val="1"/>
      </rPr>
      <t>[SUM(R4:R7)]</t>
    </r>
  </si>
  <si>
    <r>
      <t xml:space="preserve">Náklady študentských domovov  spolu </t>
    </r>
    <r>
      <rPr>
        <sz val="12"/>
        <rFont val="Times New Roman"/>
        <family val="1"/>
      </rPr>
      <t>[R10+R11]</t>
    </r>
  </si>
  <si>
    <r>
      <t xml:space="preserve">Rozdiel výnosov a nákladov na študentské domovy v kalendárnom roku  </t>
    </r>
    <r>
      <rPr>
        <sz val="12"/>
        <rFont val="Times New Roman"/>
        <family val="1"/>
      </rPr>
      <t>[R8-R9]</t>
    </r>
  </si>
  <si>
    <r>
      <t xml:space="preserve">Priemerné ročné náklady na jedného ubytovaného študenta </t>
    </r>
    <r>
      <rPr>
        <sz val="12"/>
        <rFont val="Times New Roman"/>
        <family val="1"/>
        <charset val="238"/>
      </rPr>
      <t>[R9/R3]</t>
    </r>
  </si>
  <si>
    <t xml:space="preserve">Daň z motorových vozidiel (účet 531) </t>
  </si>
  <si>
    <t>Nákup pozemkov a nehmotných aktív</t>
  </si>
  <si>
    <t xml:space="preserve">2) V stĺpcoch B a D sa uvádza celkový (fyzický) počet študentov, ktorým bolo v príslušnom kalendárnom roku poskytnuté sociálne štipendium bez ohľadu na počet mesiacov. </t>
  </si>
  <si>
    <t xml:space="preserve">                                                                                                                                                                                                                                                                                                                                                                                                                                                                                                                                                                                                                                                                                                                                                                                                                                                                                                                                                                                                                                                                                                                                                                                                                                                                                                                                                                                                                                                                                                                                                                                                                                                                                                                                                                                                                                                                                                                                                                                                                                                                                                                                                                                                                                                                                                                                                                                                                                                                                                                                                                                                                                                                                                                                                                                                                                                                                                                                                                                                                                                                                                                                                                                                                                                                                                                                                                                                                                                                                                                                                                                                                                                                                                                                                                                                                                                                                                                                                                                                                                                                                                                                                                                                                                                                                                                                                                                                                                                                                                                                                                                          </t>
  </si>
  <si>
    <t xml:space="preserve">  </t>
  </si>
  <si>
    <r>
      <t xml:space="preserve">- tvorba fondu z hospodárskeho výsledku (účet 413  111)  </t>
    </r>
    <r>
      <rPr>
        <vertAlign val="superscript"/>
        <sz val="12"/>
        <rFont val="Times New Roman"/>
        <family val="1"/>
        <charset val="238"/>
      </rPr>
      <t xml:space="preserve">1) </t>
    </r>
  </si>
  <si>
    <t>- tvorba fondu prevodom z rezervného fondu (účet  413 114)</t>
  </si>
  <si>
    <t>- tvorba fondu z darov a z dedičstva (účet 413 112)</t>
  </si>
  <si>
    <t>- tvorba fondu z odpisov (účet 413 116)</t>
  </si>
  <si>
    <r>
      <t xml:space="preserve">- ostatná tvorba (účet 413 113) </t>
    </r>
    <r>
      <rPr>
        <vertAlign val="superscript"/>
        <sz val="12"/>
        <rFont val="Times New Roman"/>
        <family val="1"/>
        <charset val="238"/>
      </rPr>
      <t xml:space="preserve">2) </t>
    </r>
  </si>
  <si>
    <t>1b</t>
  </si>
  <si>
    <t>2b</t>
  </si>
  <si>
    <t>3b</t>
  </si>
  <si>
    <t>4b</t>
  </si>
  <si>
    <t>15b</t>
  </si>
  <si>
    <t>15c</t>
  </si>
  <si>
    <t>15d</t>
  </si>
  <si>
    <t xml:space="preserve">Názov verejnej vysokej školy: 
Názov fakulty:  </t>
  </si>
  <si>
    <t xml:space="preserve">Názov verejnej vysokej školy: </t>
  </si>
  <si>
    <t>Priemerný mesačný náklad na doktoranda</t>
  </si>
  <si>
    <t xml:space="preserve"> - Podprogram 06K 12            </t>
  </si>
  <si>
    <t>8a</t>
  </si>
  <si>
    <r>
      <t xml:space="preserve">Program 06K </t>
    </r>
    <r>
      <rPr>
        <sz val="12"/>
        <rFont val="Times New Roman"/>
        <family val="1"/>
        <charset val="238"/>
      </rPr>
      <t>[SUM(R2+R3+R4+R5)]</t>
    </r>
  </si>
  <si>
    <t>Ostatné dotácie [SUM(R8a..R8x)]</t>
  </si>
  <si>
    <t>Účet</t>
  </si>
  <si>
    <t>Polož. výkaz. NUJ</t>
  </si>
  <si>
    <t>Čislo riadku</t>
  </si>
  <si>
    <t>A. NEOBEŽNÝ MAJETOK SPOLU r.002+r.009+r.021</t>
  </si>
  <si>
    <t>001</t>
  </si>
  <si>
    <t>1. Dlhodobý nehmotný majetok r.003 až r.008</t>
  </si>
  <si>
    <t>002</t>
  </si>
  <si>
    <t>Nehmotné výsledky z vývojovej a obdob.činnosti 012-(072+091A</t>
  </si>
  <si>
    <t>003</t>
  </si>
  <si>
    <t>Softvér 013-(073+091AÚ)</t>
  </si>
  <si>
    <t>004</t>
  </si>
  <si>
    <t>005</t>
  </si>
  <si>
    <t>Ostatný.dlhodob.nehmot.majetok(018+019)-(078+079+091AÚ)</t>
  </si>
  <si>
    <t>006</t>
  </si>
  <si>
    <t>Obstaranie dlhodobého nehmotného majetku (041-093)</t>
  </si>
  <si>
    <t>007</t>
  </si>
  <si>
    <t>Poskytnut.preddavky na dlhodob.nehmot.majetok (051-095AÚ)</t>
  </si>
  <si>
    <t>008</t>
  </si>
  <si>
    <t>2. Dlhodobý hmotný majetok (r. 010 až r. 020)</t>
  </si>
  <si>
    <t>009</t>
  </si>
  <si>
    <t>Pozemky (031)</t>
  </si>
  <si>
    <t>010</t>
  </si>
  <si>
    <t>Umelecké diela a zbierky (032)</t>
  </si>
  <si>
    <t>011</t>
  </si>
  <si>
    <t>Stavby 021-(081-092AÚ)</t>
  </si>
  <si>
    <t>012</t>
  </si>
  <si>
    <t>Samostatné hnuteľné veci a súbory hnuteľných vecí (022 - (08</t>
  </si>
  <si>
    <t>013</t>
  </si>
  <si>
    <t>Dopravné prostriedky (023 - (083+092AÚ))</t>
  </si>
  <si>
    <t>014</t>
  </si>
  <si>
    <t>Pestovateľské celky trvalých porastov (025 - (085 + 092AÚ))</t>
  </si>
  <si>
    <t>015</t>
  </si>
  <si>
    <t>Základné stádo a ťažné zvieratá (026 - (086 + 092AÚ))</t>
  </si>
  <si>
    <t>016</t>
  </si>
  <si>
    <t>Drobný dlhodobý hmotný majetok (028 - (088 + 092AÚ))</t>
  </si>
  <si>
    <t>017</t>
  </si>
  <si>
    <t>Ostatný dlhodobý hmotný majetok (029 - (089 +092AÚ))</t>
  </si>
  <si>
    <t>018</t>
  </si>
  <si>
    <t>Obstaranie dlhodobého hmotného majetku (042 - 094)</t>
  </si>
  <si>
    <t>019</t>
  </si>
  <si>
    <t>Poskytnuté preddavky na dlhodob.hmot.majetok (052-095AÚ)</t>
  </si>
  <si>
    <t>020</t>
  </si>
  <si>
    <t>3. Dlhodobý finančný majetok r.022 až r.028</t>
  </si>
  <si>
    <t>021</t>
  </si>
  <si>
    <t>Podiel.cen.papier.a podiely v obchod.spol.v ovládan.osobe (0</t>
  </si>
  <si>
    <t>022</t>
  </si>
  <si>
    <t>Podiel.cen.papiere a podiely v obchod.spol.s podstat.vplyvom</t>
  </si>
  <si>
    <t>023</t>
  </si>
  <si>
    <t>Dlhové cenné papiere držané do splatnosti (065 - 096 AÚ)</t>
  </si>
  <si>
    <t>024</t>
  </si>
  <si>
    <t>Pôžičky podnikom v skup.a ostat.pôžičky (066+067)-096AÚ</t>
  </si>
  <si>
    <t>025</t>
  </si>
  <si>
    <t>Ostatný dlhodobý finančný majetok (069-096AÚ)</t>
  </si>
  <si>
    <t>026</t>
  </si>
  <si>
    <t>Obstaranie dlhodobého finančného majetku (043 - 096AÚ)</t>
  </si>
  <si>
    <t>027</t>
  </si>
  <si>
    <t>Poskytnuté preddavky na dlhodobý finančný majetok (053 - 096</t>
  </si>
  <si>
    <t>028</t>
  </si>
  <si>
    <t>B. OBEŽNÝ MAJETOK SPOLU r.030+r.037+r.042+r.051</t>
  </si>
  <si>
    <t>029</t>
  </si>
  <si>
    <t>1. Zásoby r.031 až r.036</t>
  </si>
  <si>
    <t>030</t>
  </si>
  <si>
    <t>Materiál (112+119) -191</t>
  </si>
  <si>
    <t>031</t>
  </si>
  <si>
    <t>Nedokonč.výroba a polotovary vlast.výroby (121+122)-(192+193</t>
  </si>
  <si>
    <t>032</t>
  </si>
  <si>
    <t>Výrobky (123-194)</t>
  </si>
  <si>
    <t>033</t>
  </si>
  <si>
    <t>Zvieratá (124-195)</t>
  </si>
  <si>
    <t>034</t>
  </si>
  <si>
    <t>Tovar (132+139)-196</t>
  </si>
  <si>
    <t>035</t>
  </si>
  <si>
    <t>Poskytnuté prevádzkové preddavky na zásoby (314AÚ-391AÚ)</t>
  </si>
  <si>
    <t>036</t>
  </si>
  <si>
    <t>2. Dlhodobé pohľadávky (r.038 až 041)</t>
  </si>
  <si>
    <t>037</t>
  </si>
  <si>
    <t>Pohľadávky z obchod.styku (311AÚ až 314AÚ) - 391AÚ</t>
  </si>
  <si>
    <t>038</t>
  </si>
  <si>
    <t>Ostatné pohľadávky (315AÚ - 391AÚ)</t>
  </si>
  <si>
    <t>039</t>
  </si>
  <si>
    <t>Pohľadávky voči účastníkom združení (358AÚ - 391AÚ)</t>
  </si>
  <si>
    <t>040</t>
  </si>
  <si>
    <t>Iné pohľadávky (335AÚ+373AÚ+375AÚ+378AÚ) -391AÚ</t>
  </si>
  <si>
    <t>041</t>
  </si>
  <si>
    <t>3. Krátkodobé pohľadávky r.043 až r.050</t>
  </si>
  <si>
    <t>042</t>
  </si>
  <si>
    <t>Pohľadávky z obchodného styku (311AÚ až 314AÚ) - 391AÚ</t>
  </si>
  <si>
    <t>043</t>
  </si>
  <si>
    <t>044</t>
  </si>
  <si>
    <t>Zúčtovanie zo Sociálnou poisť. a zdravot.poisťovňami (336)</t>
  </si>
  <si>
    <t>045</t>
  </si>
  <si>
    <t>Daňové pohľadávky (341 až 345)</t>
  </si>
  <si>
    <t>046</t>
  </si>
  <si>
    <t>Pohľ.z dôvodu fin.vzťahov k ŠR a rozpočtom úz.správ (346+348</t>
  </si>
  <si>
    <t>047</t>
  </si>
  <si>
    <t>048</t>
  </si>
  <si>
    <t>Spojovací účet pri združení (396-391AÚ)</t>
  </si>
  <si>
    <t>049</t>
  </si>
  <si>
    <t>050</t>
  </si>
  <si>
    <t>4. Finančné účty r.052 až 056</t>
  </si>
  <si>
    <t>051</t>
  </si>
  <si>
    <t>Pokladnica (211+213)</t>
  </si>
  <si>
    <t>052</t>
  </si>
  <si>
    <t>Bankové účty (221AÚ+261)</t>
  </si>
  <si>
    <t>053</t>
  </si>
  <si>
    <t>Bankové účty s dobou viazanosti dlhšou ako jeden rok (221AÚ)</t>
  </si>
  <si>
    <t>054</t>
  </si>
  <si>
    <t>Krátkodobý finančný majetok (251+253+255+256+257)-291AÚ</t>
  </si>
  <si>
    <t>055</t>
  </si>
  <si>
    <t>Obstaranie krátkodobého finančného majetku (259 -291AÚ)</t>
  </si>
  <si>
    <t>056</t>
  </si>
  <si>
    <t>C. ČASOVÉ ROZLÍŠENIE SPOLU r.058 a r.059</t>
  </si>
  <si>
    <t>057</t>
  </si>
  <si>
    <t>1. Náklady budúcich období (381)</t>
  </si>
  <si>
    <t>058</t>
  </si>
  <si>
    <t>Príjmy budúcich období (385)</t>
  </si>
  <si>
    <t>059</t>
  </si>
  <si>
    <t>MAJETOK SPOLU r.001 + r.029 + r.057</t>
  </si>
  <si>
    <t>060</t>
  </si>
  <si>
    <t>Celkový výsledok</t>
  </si>
  <si>
    <t>Korekcia</t>
  </si>
  <si>
    <t>Netto</t>
  </si>
  <si>
    <t>Predch. účt. obdobie</t>
  </si>
  <si>
    <t>Tabuľka č. 24: Súvaha - Strana aktív</t>
  </si>
  <si>
    <t xml:space="preserve">   Oceniteľné práva 014-(074+091AÚ)</t>
  </si>
  <si>
    <t xml:space="preserve"> Brutto
(v Eur)</t>
  </si>
  <si>
    <t>Číslo účtu</t>
  </si>
  <si>
    <t>Spotreba materiálu</t>
  </si>
  <si>
    <t>01</t>
  </si>
  <si>
    <t>Spotreba energie</t>
  </si>
  <si>
    <t>02</t>
  </si>
  <si>
    <t>Predaný tovar</t>
  </si>
  <si>
    <t>03</t>
  </si>
  <si>
    <t>Opravy a udržiavanie</t>
  </si>
  <si>
    <t>04</t>
  </si>
  <si>
    <t>Cestovné</t>
  </si>
  <si>
    <t>05</t>
  </si>
  <si>
    <t>Náklady na reprezentáciu</t>
  </si>
  <si>
    <t>06</t>
  </si>
  <si>
    <t>Ostatné služby</t>
  </si>
  <si>
    <t>07</t>
  </si>
  <si>
    <t>Mzdové náklady</t>
  </si>
  <si>
    <t>08</t>
  </si>
  <si>
    <t>Zákonné soc. poistenie a zdr.pois.</t>
  </si>
  <si>
    <t>09</t>
  </si>
  <si>
    <t>Ostatné sociálne poistenie</t>
  </si>
  <si>
    <t>10</t>
  </si>
  <si>
    <t>Zákonné sociálne náklady</t>
  </si>
  <si>
    <t>11</t>
  </si>
  <si>
    <t>Ostatné sociálne náklady</t>
  </si>
  <si>
    <t>12</t>
  </si>
  <si>
    <t>Daň z motorových vozidiel</t>
  </si>
  <si>
    <t>13</t>
  </si>
  <si>
    <t>Daň z nehnuteľností</t>
  </si>
  <si>
    <t>14</t>
  </si>
  <si>
    <t>Ostatné dane a poplatky</t>
  </si>
  <si>
    <t>15</t>
  </si>
  <si>
    <t>Zmluvné pokuty a penále</t>
  </si>
  <si>
    <t>16</t>
  </si>
  <si>
    <t>Ostatné pokuty a penále</t>
  </si>
  <si>
    <t>17</t>
  </si>
  <si>
    <t>Odpísanie pohľadávky</t>
  </si>
  <si>
    <t>18</t>
  </si>
  <si>
    <t>Úroky</t>
  </si>
  <si>
    <t>19</t>
  </si>
  <si>
    <t>Kurzové straty</t>
  </si>
  <si>
    <t>20</t>
  </si>
  <si>
    <t>Dary</t>
  </si>
  <si>
    <t>21</t>
  </si>
  <si>
    <t>Osobitné náklady</t>
  </si>
  <si>
    <t>22</t>
  </si>
  <si>
    <t>Manká a škody</t>
  </si>
  <si>
    <t>23</t>
  </si>
  <si>
    <t>Iné ostatné náklady</t>
  </si>
  <si>
    <t>24</t>
  </si>
  <si>
    <t>Odpisy DNM a DHM</t>
  </si>
  <si>
    <t>25</t>
  </si>
  <si>
    <t>26</t>
  </si>
  <si>
    <t>Predané cenné papiere</t>
  </si>
  <si>
    <t>27</t>
  </si>
  <si>
    <t>Predaný materiál</t>
  </si>
  <si>
    <t>28</t>
  </si>
  <si>
    <t>Náklady na krátkod. finančný maj.</t>
  </si>
  <si>
    <t>29</t>
  </si>
  <si>
    <t>Tvorba fondov</t>
  </si>
  <si>
    <t>30</t>
  </si>
  <si>
    <t xml:space="preserve">Náklady na precenenie cen.pap. </t>
  </si>
  <si>
    <t>31</t>
  </si>
  <si>
    <t>Tvorba a zúčt. opravných položiek</t>
  </si>
  <si>
    <t>32</t>
  </si>
  <si>
    <t>33</t>
  </si>
  <si>
    <t>Poskytnuté príspevky org. zlož.</t>
  </si>
  <si>
    <t>34</t>
  </si>
  <si>
    <t>Poskyt. príspevky iným účt. jednot.</t>
  </si>
  <si>
    <t>35</t>
  </si>
  <si>
    <t>Poskytnuté príspevky fyz. osobám</t>
  </si>
  <si>
    <t>36</t>
  </si>
  <si>
    <t>Poskyt. príspevky z verejnej zbierky</t>
  </si>
  <si>
    <t>37</t>
  </si>
  <si>
    <t>38</t>
  </si>
  <si>
    <t>Tržby za vlastné výrobky</t>
  </si>
  <si>
    <t>39</t>
  </si>
  <si>
    <t>Tržby z predaja služieb</t>
  </si>
  <si>
    <t>40</t>
  </si>
  <si>
    <t>Tržby za predaný tovar</t>
  </si>
  <si>
    <t>41</t>
  </si>
  <si>
    <t>Zmenaq stavu zásob ned. výroby</t>
  </si>
  <si>
    <t>42</t>
  </si>
  <si>
    <t>Zmena stavu zásob polotovarov</t>
  </si>
  <si>
    <t>43</t>
  </si>
  <si>
    <t>Zmena stavu zásob výrobkov</t>
  </si>
  <si>
    <t>44</t>
  </si>
  <si>
    <t>Zmena stavu zásob zvierat</t>
  </si>
  <si>
    <t>45</t>
  </si>
  <si>
    <t>Aktivácia materiálu a tovaru</t>
  </si>
  <si>
    <t>46</t>
  </si>
  <si>
    <t>Aktivácia vnútroorganizačných služieb</t>
  </si>
  <si>
    <t>47</t>
  </si>
  <si>
    <t>Aktivácia dlhodobého nehmot. majetku</t>
  </si>
  <si>
    <t>48</t>
  </si>
  <si>
    <t>Aktivácia dlhodobého hmotného majet.</t>
  </si>
  <si>
    <t>49</t>
  </si>
  <si>
    <t>50</t>
  </si>
  <si>
    <t>51</t>
  </si>
  <si>
    <t>Platby za odpísané pohľadávky</t>
  </si>
  <si>
    <t>52</t>
  </si>
  <si>
    <t>53</t>
  </si>
  <si>
    <t>Kurzové zisky</t>
  </si>
  <si>
    <t>54</t>
  </si>
  <si>
    <t>Prijaté dary</t>
  </si>
  <si>
    <t>55</t>
  </si>
  <si>
    <t>Osobitné výnosy</t>
  </si>
  <si>
    <t>56</t>
  </si>
  <si>
    <t>57</t>
  </si>
  <si>
    <t>Iné ostatné výnosy</t>
  </si>
  <si>
    <t>58</t>
  </si>
  <si>
    <t>Tržby z predaja dlhodobého majetku</t>
  </si>
  <si>
    <t>59</t>
  </si>
  <si>
    <t>Výnosy z dlhodobého finančného maj.</t>
  </si>
  <si>
    <t>60</t>
  </si>
  <si>
    <t>Tržby z predaja cenných papierov a pod.</t>
  </si>
  <si>
    <t>61</t>
  </si>
  <si>
    <t>Tržby z predaja materiálu</t>
  </si>
  <si>
    <t>62</t>
  </si>
  <si>
    <t>Výnosy z krátkod. finančného majetku</t>
  </si>
  <si>
    <t>63</t>
  </si>
  <si>
    <t>Výnosy z použitia fondu</t>
  </si>
  <si>
    <t>64</t>
  </si>
  <si>
    <t>Výnosy z precenenia cenných papierov</t>
  </si>
  <si>
    <t>65</t>
  </si>
  <si>
    <t>Výnosy z nájmu majetku</t>
  </si>
  <si>
    <t>66</t>
  </si>
  <si>
    <t>Prijaté príspevky od organizačných zložiek</t>
  </si>
  <si>
    <t>67</t>
  </si>
  <si>
    <t>Prijaté príspevky od iných organizácií</t>
  </si>
  <si>
    <t>68</t>
  </si>
  <si>
    <t>Prijaté príspevky od fyzických osôb</t>
  </si>
  <si>
    <t>69</t>
  </si>
  <si>
    <t>Prijaté členské príspevky</t>
  </si>
  <si>
    <t>70</t>
  </si>
  <si>
    <t>Príspevky z podielu zaplatenej dane</t>
  </si>
  <si>
    <t>71</t>
  </si>
  <si>
    <t>Prijaté príspevky z verejných zbierok</t>
  </si>
  <si>
    <t>72</t>
  </si>
  <si>
    <t>Dotácie</t>
  </si>
  <si>
    <t>73</t>
  </si>
  <si>
    <t>Účtová trieda 6 spolu r.39 až r. 73</t>
  </si>
  <si>
    <t>74</t>
  </si>
  <si>
    <t>Výsledok hospodárenia pred zdanením r.74-r.38</t>
  </si>
  <si>
    <t>75</t>
  </si>
  <si>
    <t>Daň z príjmov</t>
  </si>
  <si>
    <t>76</t>
  </si>
  <si>
    <t>Dodatočné odvody dane z príjmov</t>
  </si>
  <si>
    <t>77</t>
  </si>
  <si>
    <t xml:space="preserve">Výsledok hospod.  po zdanení r. 75-(r.76 + r.77) </t>
  </si>
  <si>
    <t>78</t>
  </si>
  <si>
    <r>
      <t>Spolu</t>
    </r>
    <r>
      <rPr>
        <sz val="12"/>
        <rFont val="Times New Roman"/>
        <family val="1"/>
      </rPr>
      <t xml:space="preserve"> [R1+R6+R7+R8]</t>
    </r>
  </si>
  <si>
    <r>
      <t xml:space="preserve">2) všetky údaje o výnosoch a nákladoch  sa uvádzajú </t>
    </r>
    <r>
      <rPr>
        <sz val="11"/>
        <rFont val="Times New Roman"/>
        <family val="1"/>
        <charset val="238"/>
      </rPr>
      <t>v Eur</t>
    </r>
  </si>
  <si>
    <t>Zamestnanci platení z dotácie MŠVVaŠ SR</t>
  </si>
  <si>
    <r>
      <t xml:space="preserve">4) uvádzajú sa </t>
    </r>
    <r>
      <rPr>
        <b/>
        <sz val="11"/>
        <rFont val="Times New Roman"/>
        <family val="1"/>
        <charset val="238"/>
      </rPr>
      <t>všetky jedlá vydané študentom v zmluvných zariadeniach</t>
    </r>
    <r>
      <rPr>
        <sz val="11"/>
        <rFont val="Times New Roman"/>
        <family val="1"/>
        <charset val="238"/>
      </rPr>
      <t>, na ktoré sa poskytuje dotácia</t>
    </r>
  </si>
  <si>
    <t xml:space="preserve">Nevyčerpaná dotácia (+) / nedoplatok dotácie (-) k 31. 12. predchádzajúceho roka  
[R4_SC = R6_SA]                         </t>
  </si>
  <si>
    <t>86a</t>
  </si>
  <si>
    <t>Projektovaná lôžková kapacita študentského domova k 31. 12. kalendárneho roka (v počte miest)</t>
  </si>
  <si>
    <t xml:space="preserve">1) V stĺpcoch B a D sa uvádza prepočítaný počet študentov určený ako počet osobomesiacov, počas ktorých bolo poskytované štipendium </t>
  </si>
  <si>
    <t>2) V stĺpcoch B a D sa uvádza celkový (fyzický) počet študentov, ktorým bolo v príslušnom roku poskytované štipendium .</t>
  </si>
  <si>
    <t>F = A+B+C+D+E</t>
  </si>
  <si>
    <t>J</t>
  </si>
  <si>
    <t>K</t>
  </si>
  <si>
    <t>10a</t>
  </si>
  <si>
    <t>G=A+B+C+D+E+F</t>
  </si>
  <si>
    <t>Poskytnuté príspevky z podielu zaplatenej dane</t>
  </si>
  <si>
    <t>Zost. cena predaného DNM a DHM</t>
  </si>
  <si>
    <t xml:space="preserve">zabezpečenie mobilít v súlade s medzinárodnými zmluvami </t>
  </si>
  <si>
    <t>Peniaze na ceste (účet 261)</t>
  </si>
  <si>
    <t xml:space="preserve">- prvýkrát sa započítavajú do evidenčného počtu zamestnancov vo fyzických osobách s plným týždenným pracovným časom, ktorý sa rovná ich prepočítanému počtu, a to pracovným úväzkom v hlavnom zamestnaní; </t>
  </si>
  <si>
    <t xml:space="preserve">- druhýkrát sa započítavajú do evidenčného počtu zamestnancov prepočítaného, a to svojím pracovným úväzkom v ďalšom pracovnom pomere. </t>
  </si>
  <si>
    <t xml:space="preserve">Do evidenčného počtu zamestnancov prepočítaného sa títo zamestnanci započítavajú dvakrát na rozdiel od evidenčného počtu zamestnancov vo fyzických osobách, v ktorom sú započítaní iba raz. </t>
  </si>
  <si>
    <t>T21_R1_SB + T11_R10a_SB - T5_R86a_SC = T21_R1_SH</t>
  </si>
  <si>
    <t>Náklady na mzdy  poskytované z prostriedkov štátneho rozpočtu   (v Eur)</t>
  </si>
  <si>
    <t>Náklady na mzdy poskytované z dotácie MŠVVaŠ SR  (v Eur)</t>
  </si>
  <si>
    <t>Náklady na mzdy poskytované z iných zdrojov 
 (v Eur)</t>
  </si>
  <si>
    <t>Náklady na mzdy spolu
 (v Eur)</t>
  </si>
  <si>
    <t>Finančné prostriedky  
 (v Eur)</t>
  </si>
  <si>
    <r>
      <t>Tvorba fondu v kalendárnom roku spolu</t>
    </r>
    <r>
      <rPr>
        <sz val="12"/>
        <color indexed="8"/>
        <rFont val="Times New Roman"/>
        <family val="1"/>
      </rPr>
      <t xml:space="preserve"> SUM(R3:R10) </t>
    </r>
  </si>
  <si>
    <t>- prenos zostatku dotácie do nasledujúceho kalendárneho roku [R6+R7-R15]</t>
  </si>
  <si>
    <t>Náklady na činnosť študentských jedální súvisiace so stravovaním študentov za kalendárny rok</t>
  </si>
  <si>
    <r>
      <t xml:space="preserve">Rozdiel výnosov a nákladov študentských jedální súvisiacich so stravovaním študentov  </t>
    </r>
    <r>
      <rPr>
        <sz val="12"/>
        <rFont val="Times New Roman"/>
        <family val="1"/>
        <charset val="238"/>
      </rPr>
      <t>[R1-R9]</t>
    </r>
  </si>
  <si>
    <r>
      <t xml:space="preserve">Počet vydaných jedál študentom </t>
    </r>
    <r>
      <rPr>
        <b/>
        <vertAlign val="superscript"/>
        <sz val="12"/>
        <rFont val="Times New Roman"/>
        <family val="1"/>
      </rPr>
      <t xml:space="preserve"> </t>
    </r>
    <r>
      <rPr>
        <b/>
        <sz val="12"/>
        <rFont val="Times New Roman"/>
        <family val="1"/>
      </rPr>
      <t xml:space="preserve">v kalendárnom roku  </t>
    </r>
  </si>
  <si>
    <r>
      <t>- počet vydaných jedál študentom v zmluvných zariadeniach</t>
    </r>
    <r>
      <rPr>
        <vertAlign val="superscript"/>
        <sz val="12"/>
        <rFont val="Times New Roman"/>
        <family val="1"/>
        <charset val="238"/>
      </rPr>
      <t xml:space="preserve"> 4)</t>
    </r>
  </si>
  <si>
    <r>
      <t xml:space="preserve">Nárok na príspevok zo štátneho rozpočtu na jedlá podľa metodiky </t>
    </r>
    <r>
      <rPr>
        <sz val="12"/>
        <rFont val="Times New Roman"/>
        <family val="1"/>
      </rPr>
      <t xml:space="preserve">                                     </t>
    </r>
  </si>
  <si>
    <t xml:space="preserve"> - štipendiá doktorandov  (účet 549 001, 549 016, 549 017)</t>
  </si>
  <si>
    <r>
      <t xml:space="preserve">Dotácie z kapitol štátneho rozpočtu okrem kapitoly MŠVVaŠ SR </t>
    </r>
    <r>
      <rPr>
        <sz val="12"/>
        <rFont val="Times New Roman"/>
        <family val="1"/>
      </rPr>
      <t xml:space="preserve"> (na zdroji 111) [SUM(R1a:R1...)]</t>
    </r>
  </si>
  <si>
    <t>Nórsky a finančný mechanizmus patrí do R3 (ide o prostriedky poskytnuté Úradom vlády SR, na inom zdroji ako 111)</t>
  </si>
  <si>
    <t>Príjem z dotácie poskytnutej na sociálne štipendiá v rámci dotačnej zmluvy z kapitoly     MŠVVaŠ k 31.12.</t>
  </si>
  <si>
    <t>Fond na podporu štúdia študentov so špecifickými potrebami</t>
  </si>
  <si>
    <t>Účtová trieda 5 spolu r.01 až r.37</t>
  </si>
  <si>
    <r>
      <t xml:space="preserve">Počet študentov poberajúcich sociálne štipendiá </t>
    </r>
    <r>
      <rPr>
        <b/>
        <sz val="12"/>
        <rFont val="Times New Roman"/>
        <family val="1"/>
        <charset val="238"/>
      </rPr>
      <t xml:space="preserve"> </t>
    </r>
    <r>
      <rPr>
        <b/>
        <vertAlign val="superscript"/>
        <sz val="14"/>
        <rFont val="Times New Roman"/>
        <family val="1"/>
        <charset val="238"/>
      </rPr>
      <t>2)</t>
    </r>
  </si>
  <si>
    <t>Zvyšok prijatej kapitálovej dotácie zo štátneho rozpočtu používanej na kompenzáciu odpisov majetku z nej obstaraného</t>
  </si>
  <si>
    <r>
      <t xml:space="preserve">Zvyšok prijatej kapitálovej dotácie </t>
    </r>
    <r>
      <rPr>
        <b/>
        <sz val="10"/>
        <color indexed="8"/>
        <rFont val="Times New Roman"/>
        <family val="1"/>
        <charset val="238"/>
      </rPr>
      <t>z prostriedkov EÚ (štrukturálnych fondov)</t>
    </r>
    <r>
      <rPr>
        <b/>
        <sz val="12"/>
        <color indexed="8"/>
        <rFont val="Times New Roman"/>
        <family val="1"/>
        <charset val="238"/>
      </rPr>
      <t xml:space="preserve"> používanej na kompenzáciu odpisov majetku z nej obstaraného</t>
    </r>
  </si>
  <si>
    <r>
      <t>Priemerné náklady  na jedlo študenta v Eur [</t>
    </r>
    <r>
      <rPr>
        <sz val="12"/>
        <rFont val="Times New Roman"/>
        <family val="1"/>
        <charset val="238"/>
      </rPr>
      <t>R10</t>
    </r>
    <r>
      <rPr>
        <sz val="12"/>
        <rFont val="Times New Roman"/>
        <family val="1"/>
      </rPr>
      <t>/R13]</t>
    </r>
  </si>
  <si>
    <t xml:space="preserve">Náklady / Výnosy </t>
  </si>
  <si>
    <r>
      <t>Nevyčerpaná dotácia (+) / nedoplatok dotácie (-) na motivačné štipendiá</t>
    </r>
    <r>
      <rPr>
        <b/>
        <sz val="12"/>
        <rFont val="Times New Roman"/>
        <family val="1"/>
        <charset val="238"/>
      </rPr>
      <t xml:space="preserve"> k 31. 12. predchádzajúceho kalendárneho roka</t>
    </r>
    <r>
      <rPr>
        <sz val="12"/>
        <rFont val="Times New Roman"/>
        <family val="1"/>
        <charset val="238"/>
      </rPr>
      <t xml:space="preserve">     </t>
    </r>
    <r>
      <rPr>
        <b/>
        <sz val="12"/>
        <rFont val="Times New Roman"/>
        <family val="1"/>
        <charset val="238"/>
      </rPr>
      <t xml:space="preserve">     </t>
    </r>
  </si>
  <si>
    <r>
      <t>Výdavky na motivačné štipendiá</t>
    </r>
    <r>
      <rPr>
        <sz val="12"/>
        <rFont val="Times New Roman"/>
        <family val="1"/>
        <charset val="238"/>
      </rPr>
      <t xml:space="preserve"> </t>
    </r>
    <r>
      <rPr>
        <b/>
        <sz val="12"/>
        <rFont val="Times New Roman"/>
        <family val="1"/>
        <charset val="238"/>
      </rPr>
      <t xml:space="preserve">v kalendárnom roku </t>
    </r>
    <r>
      <rPr>
        <b/>
        <vertAlign val="superscript"/>
        <sz val="12"/>
        <rFont val="Times New Roman"/>
        <family val="1"/>
        <charset val="238"/>
      </rPr>
      <t/>
    </r>
  </si>
  <si>
    <t>x</t>
  </si>
  <si>
    <t>Náklady spolu</t>
  </si>
  <si>
    <r>
      <t>Zostatok kapitálovej dotácie z predchádzajúceho roku</t>
    </r>
    <r>
      <rPr>
        <b/>
        <sz val="10"/>
        <rFont val="Times New Roman"/>
        <family val="1"/>
        <charset val="238"/>
      </rPr>
      <t xml:space="preserve"> </t>
    </r>
    <r>
      <rPr>
        <b/>
        <sz val="12"/>
        <rFont val="Times New Roman"/>
        <family val="1"/>
        <charset val="238"/>
      </rPr>
      <t>(z dotácií na R10 a R10a)</t>
    </r>
  </si>
  <si>
    <r>
      <t>Iné zdroje na obstaranie a technické zhodnotenie dlhodobého majetku</t>
    </r>
    <r>
      <rPr>
        <b/>
        <sz val="12"/>
        <rFont val="Times New Roman"/>
        <family val="1"/>
        <charset val="238"/>
      </rPr>
      <t xml:space="preserve"> (v danom roku vrátane zostatkov na týchto zdrojoch)</t>
    </r>
  </si>
  <si>
    <t xml:space="preserve">  - príspevok na úhradu výdavkov zahraničných študentov/lektorov  (649 016)</t>
  </si>
  <si>
    <t>- knihy, časopisy a noviny  (účet 501 001,501 051)</t>
  </si>
  <si>
    <t>- kancelárske potreby a materiál   (účet 501 003, 501 053)</t>
  </si>
  <si>
    <t>- papier  (účet 501 004, 501 054)</t>
  </si>
  <si>
    <t>- pohonné hmoty a ostatný materiál na dopravu  (účet 501 007, 501 057)</t>
  </si>
  <si>
    <t>- čistiace, hygienické a dezinfekčné potreby (účet 501 008, 501 020)</t>
  </si>
  <si>
    <t>- elektrická energia (účet 502 001, 502 051)</t>
  </si>
  <si>
    <t>- tepelná energia  (účet 502 002, 502 052)</t>
  </si>
  <si>
    <t>- vodné a stočné  (účet 502 003, 502 053)</t>
  </si>
  <si>
    <t>- plyn  (účet 502 004, 502 054)</t>
  </si>
  <si>
    <t>- palivá  (účet 502 005, 502 055)</t>
  </si>
  <si>
    <t>- domáce cestovné  (účet 512 001, 512 051)</t>
  </si>
  <si>
    <t>- telefón, fax  (účet 518 006, 518 056)</t>
  </si>
  <si>
    <t>- poštovné  (účet 518 008, 518 058)</t>
  </si>
  <si>
    <t>- odvoz odpadu  (účet 518 009, 518 059)</t>
  </si>
  <si>
    <t xml:space="preserve"> - odpisy DN a HM nadobudnutého z kapitálových dotácií zo ŠR 
(účet 551 100, 551 121, 551 123, 551 001, 551 003)</t>
  </si>
  <si>
    <t>Pozn.</t>
  </si>
  <si>
    <r>
      <t>Tržby z predaja služieb (účet 602)</t>
    </r>
    <r>
      <rPr>
        <sz val="12"/>
        <color indexed="8"/>
        <rFont val="Times New Roman"/>
        <family val="1"/>
      </rPr>
      <t xml:space="preserve"> [SUM(R7:R10)] </t>
    </r>
  </si>
  <si>
    <r>
      <t>Úroky (účet 644)</t>
    </r>
    <r>
      <rPr>
        <sz val="12"/>
        <color indexed="8"/>
        <rFont val="Times New Roman"/>
        <family val="1"/>
      </rPr>
      <t xml:space="preserve"> [R17+R18]</t>
    </r>
  </si>
  <si>
    <t>(uviesť zoznam všetkých dotácií, každú na zvláštny riadok, napr. podprogram 026 05)</t>
  </si>
  <si>
    <t>uvádzajú sa štipendiá vyplatené zo štátneho rozpočtu, kód v CRŠ: 1</t>
  </si>
  <si>
    <t>- iné analyticky sledované náklady (účet 511 006-008, 511 056)</t>
  </si>
  <si>
    <t xml:space="preserve"> - poistné náklady (havarijné, majetok, na študentov) (účet 549 004, 549 014, 549 015, 549 054)</t>
  </si>
  <si>
    <t>Priemerné platy</t>
  </si>
  <si>
    <t>I=H/D/12</t>
  </si>
  <si>
    <t>- vysokoškolskí učitelia s funkčným zaradením "profesor"                 *)</t>
  </si>
  <si>
    <t>*) medzi profesorov sa započítava aj funkčné zaradenie "hosťujúci profesor"</t>
  </si>
  <si>
    <t xml:space="preserve">- náklady na tvorbu ostatných fondov (účty  556 510, 556 520) </t>
  </si>
  <si>
    <t>- ostatných fondov (účet  656 510, 656 520)</t>
  </si>
  <si>
    <t>- náklady na tvorbu fondu na podporu štúdia študentov so špecifickými potrebami 
  (účet 556 300)</t>
  </si>
  <si>
    <t>- fondu na podporu štúdia študentov so špecifickými potrebami 
  (účet 656 300)</t>
  </si>
  <si>
    <t>T21_R1_SA + T11_R10_SB -T5_R85_SC = T21_R1_SG</t>
  </si>
  <si>
    <r>
      <t xml:space="preserve">Krytie fondu finančnými prostriedkami na osobitnom bankovom účte </t>
    </r>
    <r>
      <rPr>
        <vertAlign val="superscript"/>
        <sz val="12"/>
        <rFont val="Times New Roman"/>
        <family val="1"/>
        <charset val="238"/>
      </rPr>
      <t xml:space="preserve">3) </t>
    </r>
    <r>
      <rPr>
        <sz val="11"/>
        <rFont val="Times New Roman"/>
        <family val="1"/>
        <charset val="238"/>
      </rPr>
      <t>k 31.12.</t>
    </r>
  </si>
  <si>
    <t>Fondy VVŠ</t>
  </si>
  <si>
    <t>uvádzajú sa len štipendiá vyplatené z vlastných zdrojov, v CRŠ kód 9</t>
  </si>
  <si>
    <r>
      <t xml:space="preserve">3) uvádzajú sa </t>
    </r>
    <r>
      <rPr>
        <b/>
        <sz val="11"/>
        <rFont val="Times New Roman"/>
        <family val="1"/>
        <charset val="238"/>
      </rPr>
      <t>jedlá vydané študentom len vo vlastnej jedálni</t>
    </r>
    <r>
      <rPr>
        <sz val="11"/>
        <rFont val="Times New Roman"/>
        <family val="1"/>
        <charset val="238"/>
      </rPr>
      <t>, na ktoré sa poskytuje dotácia</t>
    </r>
  </si>
  <si>
    <t>- počet vydaných jedál študentom vo vlastných stravovacích zariadeniach3)</t>
  </si>
  <si>
    <t>Výpočet</t>
  </si>
  <si>
    <t>Priemerné platy žien</t>
  </si>
  <si>
    <r>
      <t>Počet</t>
    </r>
    <r>
      <rPr>
        <b/>
        <sz val="12"/>
        <rFont val="Times New Roman"/>
        <family val="1"/>
        <charset val="238"/>
      </rPr>
      <t xml:space="preserve"> žien</t>
    </r>
    <r>
      <rPr>
        <b/>
        <sz val="12"/>
        <rFont val="Times New Roman"/>
        <family val="1"/>
      </rPr>
      <t xml:space="preserve"> platených z prostriedkov štátneho rozpočtu</t>
    </r>
  </si>
  <si>
    <r>
      <t>Ženy</t>
    </r>
    <r>
      <rPr>
        <b/>
        <sz val="12"/>
        <rFont val="Times New Roman"/>
        <family val="1"/>
      </rPr>
      <t xml:space="preserve"> platené z dotácie MŠVVaŠ SR</t>
    </r>
  </si>
  <si>
    <r>
      <t xml:space="preserve">Počet </t>
    </r>
    <r>
      <rPr>
        <b/>
        <sz val="12"/>
        <rFont val="Times New Roman"/>
        <family val="1"/>
        <charset val="238"/>
      </rPr>
      <t>žien</t>
    </r>
    <r>
      <rPr>
        <b/>
        <sz val="12"/>
        <rFont val="Times New Roman"/>
        <family val="1"/>
      </rPr>
      <t xml:space="preserve"> platených z iných zdrojov</t>
    </r>
  </si>
  <si>
    <r>
      <t xml:space="preserve">Počet </t>
    </r>
    <r>
      <rPr>
        <b/>
        <sz val="12"/>
        <rFont val="Times New Roman"/>
        <family val="1"/>
        <charset val="238"/>
      </rPr>
      <t>žien</t>
    </r>
    <r>
      <rPr>
        <b/>
        <sz val="12"/>
        <rFont val="Times New Roman"/>
        <family val="1"/>
      </rPr>
      <t xml:space="preserve"> spolu</t>
    </r>
  </si>
  <si>
    <r>
      <t xml:space="preserve">Do tabuľky sa uvádzajú aj </t>
    </r>
    <r>
      <rPr>
        <b/>
        <sz val="10"/>
        <color indexed="10"/>
        <rFont val="Times New Roman"/>
        <family val="1"/>
        <charset val="238"/>
      </rPr>
      <t>motivačné štipendiá doktorandov</t>
    </r>
    <r>
      <rPr>
        <sz val="10"/>
        <color indexed="10"/>
        <rFont val="Times New Roman"/>
        <family val="1"/>
      </rPr>
      <t>, nie však "normálne" štipendiá doktorandov podľa platovej tabuľky!!</t>
    </r>
  </si>
  <si>
    <t>súčet HČ+PČ</t>
  </si>
  <si>
    <t>súčet HČ+PČ-daň z príjmov</t>
  </si>
  <si>
    <t>L= G+H+I+J+K</t>
  </si>
  <si>
    <t>-za dosiahnutie vynikajúceho výsledku v oblasti štúdia [R6+R7]</t>
  </si>
  <si>
    <t>-za dosiahnutie vynikajúceho výsledku vo výskume a vývoji [R9+R10]</t>
  </si>
  <si>
    <t>Zmeny stavu zásob vlastnej výroby (účtová skupina 611-614)</t>
  </si>
  <si>
    <t>Aktivácia (účet 621-624)</t>
  </si>
  <si>
    <t>Príspevky z podielu zaplatenej dane (účet 665)</t>
  </si>
  <si>
    <t>- ostatné energie (502 099)</t>
  </si>
  <si>
    <t>- dopravné služby (účet 518 012, 518 512)</t>
  </si>
  <si>
    <t>- ostatné náklady z účtovej skupiny 55 (účty 552, 553, 554, 557, 558, 559)</t>
  </si>
  <si>
    <t>- chemikálie a ostatný materiál pre zabezpečenie experimentálnej výučby  (účet 501 002, 501 052)</t>
  </si>
  <si>
    <t xml:space="preserve">    - Podpora štud. so špecifickými potrebami podľa §100  (549 018) </t>
  </si>
  <si>
    <t>81a</t>
  </si>
  <si>
    <t>- náklady na tvorbu fondu reprodukcie (účet 556 400) (z predaja a likvidácie majetku)</t>
  </si>
  <si>
    <t xml:space="preserve"> - iné analyticky sledované náklady (účet 549 005-006, 549 012)</t>
  </si>
  <si>
    <t>- tvorba fondu z výnosov z predaja (a likvidácie) majetku (účet 413 117)</t>
  </si>
  <si>
    <t>- vložné na konferencie (649 018)</t>
  </si>
  <si>
    <r>
      <t xml:space="preserve">Príjem z dotácie na motivačné štipendiá z kapitoly MŠVVaŠ SR v kalendárnom roku </t>
    </r>
    <r>
      <rPr>
        <sz val="12"/>
        <rFont val="Times New Roman"/>
        <family val="1"/>
        <charset val="238"/>
      </rPr>
      <t xml:space="preserve"> </t>
    </r>
  </si>
  <si>
    <r>
      <t>Nevyčerpaná dotácia (+) / nedoplatok dotácie (-) k 31. 12. kalendárneho roka</t>
    </r>
    <r>
      <rPr>
        <b/>
        <vertAlign val="superscript"/>
        <sz val="12"/>
        <rFont val="Times New Roman"/>
        <family val="1"/>
        <charset val="238"/>
      </rPr>
      <t xml:space="preserve"> </t>
    </r>
    <r>
      <rPr>
        <b/>
        <sz val="12"/>
        <rFont val="Times New Roman"/>
        <family val="1"/>
        <charset val="238"/>
      </rPr>
      <t xml:space="preserve">  [R1+R2-R3]                       </t>
    </r>
  </si>
  <si>
    <r>
      <t>Počet študentov, ktorým bolo priznané motivačné štipendium</t>
    </r>
    <r>
      <rPr>
        <b/>
        <vertAlign val="superscript"/>
        <sz val="12"/>
        <rFont val="Times New Roman"/>
        <family val="1"/>
        <charset val="238"/>
      </rPr>
      <t xml:space="preserve"> 1)</t>
    </r>
  </si>
  <si>
    <t xml:space="preserve">1) v riadku 5 sa uvedie celkový fyzický počet študentov (pričom 1 študent sa počíta za 1 fyzickú osobu), ktorým bolo vyplatené motivačné štipendium v kalendárnom roku </t>
  </si>
  <si>
    <t>2) uvádzajú sa len motivačné štipendiá vyplatené podľa § 96a, ods.1, písm. a) (kód CRŠ 19)</t>
  </si>
  <si>
    <t>3) uvádzajú sa len motivačné štipendiá vyplatené podľa § 96a, ods.1, písm. b) (kódy v  CRŠ: 4, 5, 6, 7, 8)</t>
  </si>
  <si>
    <r>
      <t xml:space="preserve">mot. štipendiá podľa 
§ 96a, ods.1, písm. a)
</t>
    </r>
    <r>
      <rPr>
        <b/>
        <sz val="12"/>
        <rFont val="Times New Roman"/>
        <family val="1"/>
        <charset val="238"/>
      </rPr>
      <t>(kód v CRŠ: 19)</t>
    </r>
    <r>
      <rPr>
        <vertAlign val="superscript"/>
        <sz val="12"/>
        <rFont val="Times New Roman"/>
        <family val="1"/>
        <charset val="238"/>
      </rPr>
      <t>2)</t>
    </r>
  </si>
  <si>
    <t>- dary (účet 649 009) (646 001) (646 002)</t>
  </si>
  <si>
    <t>K=A+C+E+G+I</t>
  </si>
  <si>
    <t>L=B+D+F+H+J</t>
  </si>
  <si>
    <t>Výnos z dotácie zo štátneho rozpočtu na študentské domovy (vrátane zmluvných zariadení a valorizácie miezd ŠJ)</t>
  </si>
  <si>
    <t xml:space="preserve"> - príspevok zamestnancom na stravovanie  (účet 527 002, 527 052)</t>
  </si>
  <si>
    <r>
      <t>Poskytnuté príspevky</t>
    </r>
    <r>
      <rPr>
        <sz val="12"/>
        <color theme="1"/>
        <rFont val="Times New Roman"/>
        <family val="1"/>
      </rPr>
      <t xml:space="preserve"> </t>
    </r>
    <r>
      <rPr>
        <b/>
        <sz val="12"/>
        <color theme="1"/>
        <rFont val="Times New Roman"/>
        <family val="1"/>
      </rPr>
      <t>(účtová skupina 56: 562 a 563)</t>
    </r>
  </si>
  <si>
    <t>Daň z príjmov (účtová skupina 59: 591 až 595)</t>
  </si>
  <si>
    <t>v R90 ide o náklady na tvorbu FR z predaja a likvidácie majetku = T11R5=T13R5</t>
  </si>
  <si>
    <t>C = A+B</t>
  </si>
  <si>
    <t>z  dotácií 
(ostatné kódy okrem kódu 13)</t>
  </si>
  <si>
    <t>- za súbežné štúdium v dennej forme  (§ 92 ods. 5, 648 026)</t>
  </si>
  <si>
    <t>- za prekročenie štandardnej dĺžky štúdia v dennej forme (§ 92 ods. 6) (648 001)</t>
  </si>
  <si>
    <t xml:space="preserve">- za prijímacie konanie (§ 92 ods. 12 zákona) (účet 648 003) </t>
  </si>
  <si>
    <t xml:space="preserve">- za rigorózne konanie (§ 92 ods. 13 zákona) (účet 648 004) </t>
  </si>
  <si>
    <t xml:space="preserve">- za vydanie diplomu za rigorózne konanie (§ 92 ods. 14 zákona)  (účet 648 005) </t>
  </si>
  <si>
    <t>- za vydanie dokladov o štúdiu a ich kópií (§ 92 ods. 15 zákona) (účet 648 006)</t>
  </si>
  <si>
    <t>- za vydanie dokladov o absolvovaní štúdia v štátnom jazyku a v jazyku požadovanom študentom a ich kópií  (§ 92 ods. 15 zákona) (účet 648 024)</t>
  </si>
  <si>
    <r>
      <t xml:space="preserve"> - za uznávanie rovnocennosti dokladov o štúdiu (§ 92 ods. 15 zákona) (účet 648 025) </t>
    </r>
    <r>
      <rPr>
        <vertAlign val="superscript"/>
        <sz val="12"/>
        <rFont val="Times New Roman"/>
        <family val="1"/>
        <charset val="238"/>
      </rPr>
      <t/>
    </r>
  </si>
  <si>
    <t>- poplatky za vydanie dokladov o absolvovaní štúdia (§92, ods. 15, účet 648 024)</t>
  </si>
  <si>
    <t>- poplatky za uznávanie rovnocennosti dokladov o štúdiu (§92, ods. 15, účet 648 025)</t>
  </si>
  <si>
    <t>- školné za prekročenie štandardnej dĺžky štúdia účet 648 001</t>
  </si>
  <si>
    <t>- školné od cudzincov (§ 92 ods. 9 zákona) účty  648 002, 648  023</t>
  </si>
  <si>
    <t>- poplatky za súbežné štúdium (§ 92, ods. 5) účet  648 026</t>
  </si>
  <si>
    <t>- poplatky za prijímacie konanie (§ 92, ods. 10)  účet 648 003</t>
  </si>
  <si>
    <t>- poplatky za rigorózne konanie (§ 92, ods. 11) účet 648 004</t>
  </si>
  <si>
    <t>- poplatky za rigorózne konanie - vydanie diplómu účet 648 005</t>
  </si>
  <si>
    <t>- poplatky za vydanie dokladov o štúdiu, účet  648 006,</t>
  </si>
  <si>
    <t xml:space="preserve">Pod pojmom "interný doktorand" sa rozumie doktorand , ktorému vysoká škola vypláca štipendium </t>
  </si>
  <si>
    <t>v zmysle § 54 zák. č. 131/2002 Z.z.o vysokých školách a o zmene a doplnení niektorých zákonov</t>
  </si>
  <si>
    <t>- ostatné služby (účet  518 035)</t>
  </si>
  <si>
    <t>kvartil q1 25%</t>
  </si>
  <si>
    <t>kvartil q3 75%</t>
  </si>
  <si>
    <t>medián *) = stredná hodnota</t>
  </si>
  <si>
    <r>
      <t>Výnosy zo školného</t>
    </r>
    <r>
      <rPr>
        <sz val="12"/>
        <color indexed="8"/>
        <rFont val="Times New Roman"/>
        <family val="1"/>
      </rPr>
      <t xml:space="preserve">  [SUM (R2:R5)]</t>
    </r>
  </si>
  <si>
    <t xml:space="preserve">- iné analyticky sledované náklady (účty 518 003, 518 013, 518 015-018, 518 020-030, 518 031-034 , 518 040, 518 041, 518 529, 518 530, 518 599, 518 099, ) </t>
  </si>
  <si>
    <t>zdroj 1AA + 3AA spolu</t>
  </si>
  <si>
    <t>zdroj 1AC + 3AC spolu</t>
  </si>
  <si>
    <t>zdroj 1AA1; 3AA1</t>
  </si>
  <si>
    <t>zdroj 1AA2; 3AA2</t>
  </si>
  <si>
    <t>Iné nezaradené</t>
  </si>
  <si>
    <t>V prípade, že ešte niektorá VVŠ vypláca doktorandské štipendiá pozadu (ako "mzdy zamestancom"), výška nákladov vykazovaná k 31.12.2018 zohľadňuje aj úhradu štipendií doktorandov, vyplatených v januári  2019 za december 2018</t>
  </si>
  <si>
    <r>
      <t>Výnosy z poplatkov spojených so štúdiom</t>
    </r>
    <r>
      <rPr>
        <sz val="12"/>
        <rFont val="Times New Roman"/>
        <family val="1"/>
      </rPr>
      <t xml:space="preserve"> [SUM (R8:R13)]</t>
    </r>
  </si>
  <si>
    <r>
      <t>- fondu reprodukcie (účet 656 400)</t>
    </r>
    <r>
      <rPr>
        <vertAlign val="superscript"/>
        <sz val="12"/>
        <rFont val="Times New Roman"/>
        <family val="1"/>
        <charset val="238"/>
      </rPr>
      <t xml:space="preserve"> 2)</t>
    </r>
  </si>
  <si>
    <t xml:space="preserve">1) V R50-54 sa uvedú výnosy účtované v súvislosti s použitím  príslušného fondu.  </t>
  </si>
  <si>
    <t>- iné nezaradené</t>
  </si>
  <si>
    <t>z iných zdrojov
 kód 13</t>
  </si>
  <si>
    <t xml:space="preserve">Kategória zamestnancov - žien
</t>
  </si>
  <si>
    <t>kvartil q2 50%
medián *)</t>
  </si>
  <si>
    <r>
      <t>Ostatné náklady (účtová skupina 54)</t>
    </r>
    <r>
      <rPr>
        <sz val="12"/>
        <color theme="1"/>
        <rFont val="Times New Roman"/>
        <family val="1"/>
      </rPr>
      <t xml:space="preserve"> [R75+ R76]</t>
    </r>
  </si>
  <si>
    <r>
      <t xml:space="preserve">Odpisy, predaný majetok a opravné položky (účtová skupina 55: 551 až 558) </t>
    </r>
    <r>
      <rPr>
        <sz val="12"/>
        <color theme="1"/>
        <rFont val="Times New Roman"/>
        <family val="1"/>
      </rPr>
      <t>[SUM(R85:R92)]</t>
    </r>
  </si>
  <si>
    <r>
      <t>Spotreba materiálu (účet 501)</t>
    </r>
    <r>
      <rPr>
        <sz val="12"/>
        <color theme="1"/>
        <rFont val="Times New Roman"/>
        <family val="1"/>
      </rPr>
      <t xml:space="preserve"> [SUM(R2:R13)]</t>
    </r>
  </si>
  <si>
    <r>
      <t>Spotreba energie (účet 502)</t>
    </r>
    <r>
      <rPr>
        <sz val="12"/>
        <color theme="1"/>
        <rFont val="Times New Roman"/>
        <family val="1"/>
      </rPr>
      <t xml:space="preserve"> [SUM(R15:R20)]</t>
    </r>
  </si>
  <si>
    <r>
      <t>Predaný tovar (účet 504)</t>
    </r>
    <r>
      <rPr>
        <sz val="12"/>
        <color theme="1"/>
        <rFont val="Times New Roman"/>
        <family val="1"/>
      </rPr>
      <t xml:space="preserve"> [SUM(R23:R26)]</t>
    </r>
  </si>
  <si>
    <r>
      <t>Opravy a udržiavanie (účet 511)</t>
    </r>
    <r>
      <rPr>
        <sz val="12"/>
        <color theme="1"/>
        <rFont val="Times New Roman"/>
        <family val="1"/>
      </rPr>
      <t xml:space="preserve"> [SUM(R28:R34)]</t>
    </r>
  </si>
  <si>
    <r>
      <t>Cestovné (účet 512)</t>
    </r>
    <r>
      <rPr>
        <sz val="12"/>
        <color theme="1"/>
        <rFont val="Times New Roman"/>
        <family val="1"/>
      </rPr>
      <t xml:space="preserve"> [SUM(R36:R37)]</t>
    </r>
  </si>
  <si>
    <r>
      <t>Ostatné služby (účet 518)</t>
    </r>
    <r>
      <rPr>
        <sz val="12"/>
        <color theme="1"/>
        <rFont val="Times New Roman"/>
        <family val="1"/>
      </rPr>
      <t xml:space="preserve"> [SUM(R40:R54)]   </t>
    </r>
  </si>
  <si>
    <r>
      <t>Mzdové náklady (účet 521)</t>
    </r>
    <r>
      <rPr>
        <sz val="12"/>
        <color theme="1"/>
        <rFont val="Times New Roman"/>
        <family val="1"/>
      </rPr>
      <t xml:space="preserve">  [SUM(R56:R57)]</t>
    </r>
  </si>
  <si>
    <r>
      <t xml:space="preserve"> - OON </t>
    </r>
    <r>
      <rPr>
        <sz val="12"/>
        <color theme="1"/>
        <rFont val="Times New Roman"/>
        <family val="1"/>
      </rPr>
      <t>[SUM(R58:R60)]</t>
    </r>
  </si>
  <si>
    <r>
      <t xml:space="preserve">Zákonné sociálne náklady (účet 527) </t>
    </r>
    <r>
      <rPr>
        <sz val="12"/>
        <color theme="1"/>
        <rFont val="Times New Roman"/>
        <family val="1"/>
      </rPr>
      <t>[SUM(R64:R69)]</t>
    </r>
  </si>
  <si>
    <t>- vložné na konferencie  (účet 518 004, 518 054)</t>
  </si>
  <si>
    <t>- za externú formu štúdia (§ 92 ods. 4) (648 020, 648 011)</t>
  </si>
  <si>
    <t xml:space="preserve"> - za cudzojazyčné štúdium dennou formou (§ 92 ods. 8 a 9) (648 002, 648 010, 648 023)</t>
  </si>
  <si>
    <t>- za cudzojazyčné štúdium dennou formou, 648 010</t>
  </si>
  <si>
    <t>- školné od externých študentov (§ 92 ods. 4  zákona)  účet 648 020,648011</t>
  </si>
  <si>
    <t>-komunikačná infraštruktúra (713 006)</t>
  </si>
  <si>
    <r>
      <t>Iné ostatné výnosy (účet 646, 649)</t>
    </r>
    <r>
      <rPr>
        <b/>
        <sz val="14"/>
        <rFont val="Times New Roman"/>
        <family val="1"/>
        <charset val="238"/>
      </rPr>
      <t xml:space="preserve"> </t>
    </r>
    <r>
      <rPr>
        <b/>
        <sz val="12"/>
        <rFont val="Times New Roman"/>
        <family val="1"/>
        <charset val="238"/>
      </rPr>
      <t>[SUM(R35:R44)]</t>
    </r>
  </si>
  <si>
    <t>- telekomunikačná technika  (713 003)</t>
  </si>
  <si>
    <r>
      <t>Dotácia na kapitálové výdavky z prostriedkov EÚ (štrukturálnych fondov</t>
    </r>
    <r>
      <rPr>
        <b/>
        <sz val="12"/>
        <rFont val="Times New Roman"/>
        <family val="1"/>
        <charset val="238"/>
      </rPr>
      <t xml:space="preserve"> vrátane spolufinancovania)</t>
    </r>
  </si>
  <si>
    <t>*)</t>
  </si>
  <si>
    <t>Nákup strojov, prístrojov, zariadení, techniky a náradia [SUM(R5:R10)]</t>
  </si>
  <si>
    <t>Výdavky na obstaranie a technické zhodnotenie dlhobého majetku spolu [R1+SUM(R3:R4)+SUM(R11:R16)]</t>
  </si>
  <si>
    <t>zdroj 11S  + 13S spolu</t>
  </si>
  <si>
    <t>zdroj 11T  + 13T spolu</t>
  </si>
  <si>
    <r>
      <t xml:space="preserve">Štipendiá z vlastných zdrojov vysokej školy (§ 97 zákona) spolu </t>
    </r>
    <r>
      <rPr>
        <sz val="12"/>
        <color theme="1"/>
        <rFont val="Times New Roman"/>
        <family val="1"/>
        <charset val="238"/>
      </rPr>
      <t xml:space="preserve">[R2+R5+R8+R11+R14+R17] </t>
    </r>
  </si>
  <si>
    <r>
      <t xml:space="preserve">- prospechové </t>
    </r>
    <r>
      <rPr>
        <sz val="12"/>
        <color theme="1"/>
        <rFont val="Times New Roman"/>
        <family val="1"/>
        <charset val="238"/>
      </rPr>
      <t xml:space="preserve">[R3+R4] </t>
    </r>
  </si>
  <si>
    <r>
      <t xml:space="preserve">  - poskytované mesačne </t>
    </r>
    <r>
      <rPr>
        <vertAlign val="superscript"/>
        <sz val="12"/>
        <color theme="1"/>
        <rFont val="Times New Roman"/>
        <family val="1"/>
        <charset val="238"/>
      </rPr>
      <t>1)</t>
    </r>
  </si>
  <si>
    <r>
      <t xml:space="preserve">- za umeleckú alebo športovú činnosť </t>
    </r>
    <r>
      <rPr>
        <sz val="12"/>
        <color theme="1"/>
        <rFont val="Times New Roman"/>
        <family val="1"/>
        <charset val="238"/>
      </rPr>
      <t xml:space="preserve">[R11+R12]  </t>
    </r>
    <r>
      <rPr>
        <b/>
        <sz val="12"/>
        <color theme="1"/>
        <rFont val="Times New Roman"/>
        <family val="1"/>
        <charset val="238"/>
      </rPr>
      <t xml:space="preserve">                                                     </t>
    </r>
  </si>
  <si>
    <r>
      <t xml:space="preserve">- na sociálnu podporu </t>
    </r>
    <r>
      <rPr>
        <sz val="12"/>
        <color theme="1"/>
        <rFont val="Times New Roman"/>
        <family val="1"/>
        <charset val="238"/>
      </rPr>
      <t>[R15+R16]</t>
    </r>
  </si>
  <si>
    <r>
      <t xml:space="preserve">Počet študentov poberajúcich  štipendiá z vlastných zdrojov </t>
    </r>
    <r>
      <rPr>
        <b/>
        <vertAlign val="superscript"/>
        <sz val="12"/>
        <color theme="1"/>
        <rFont val="Times New Roman"/>
        <family val="1"/>
        <charset val="238"/>
      </rPr>
      <t>2</t>
    </r>
    <r>
      <rPr>
        <b/>
        <sz val="12"/>
        <color theme="1"/>
        <rFont val="Times New Roman"/>
        <family val="1"/>
        <charset val="238"/>
      </rPr>
      <t xml:space="preserve">) </t>
    </r>
  </si>
  <si>
    <t>Zákonné poplatky-školné</t>
  </si>
  <si>
    <r>
      <t xml:space="preserve">Priemerné platy </t>
    </r>
    <r>
      <rPr>
        <b/>
        <i/>
        <sz val="11"/>
        <color theme="1"/>
        <rFont val="Times New Roman"/>
        <family val="1"/>
        <charset val="238"/>
      </rPr>
      <t>mužov</t>
    </r>
  </si>
  <si>
    <r>
      <t xml:space="preserve">mot. štipendiá podľa 
§ 96a, ods.1, písm. b)
</t>
    </r>
    <r>
      <rPr>
        <b/>
        <sz val="12"/>
        <rFont val="Times New Roman"/>
        <family val="1"/>
        <charset val="238"/>
      </rPr>
      <t>(kódy v  CRŠ: 
4, 5, 6, 7, 8)</t>
    </r>
    <r>
      <rPr>
        <vertAlign val="superscript"/>
        <sz val="12"/>
        <rFont val="Times New Roman"/>
        <family val="1"/>
        <charset val="238"/>
      </rPr>
      <t>3)</t>
    </r>
  </si>
  <si>
    <t xml:space="preserve">Čerpanie 
z ostatných zdrojov prostredníctvom fondu reprodukcie </t>
  </si>
  <si>
    <r>
      <t xml:space="preserve">Výnosy z použitia fondov (účet 656) [SUM(R51:R55)]  </t>
    </r>
    <r>
      <rPr>
        <b/>
        <vertAlign val="superscript"/>
        <sz val="12"/>
        <color theme="1"/>
        <rFont val="Times New Roman"/>
        <family val="1"/>
        <charset val="238"/>
      </rPr>
      <t xml:space="preserve"> 1)</t>
    </r>
  </si>
  <si>
    <t>Výnosy zo školného (účet 648) [SUM(R21:R25)]</t>
  </si>
  <si>
    <r>
      <t xml:space="preserve">Pre účely výpočtu počtu zamestnancov bola použitá metóda </t>
    </r>
    <r>
      <rPr>
        <sz val="11"/>
        <color indexed="8"/>
        <rFont val="Times New Roman"/>
        <family val="1"/>
        <charset val="238"/>
      </rPr>
      <t xml:space="preserve">- </t>
    </r>
    <r>
      <rPr>
        <b/>
        <sz val="11"/>
        <color indexed="8"/>
        <rFont val="Times New Roman"/>
        <family val="1"/>
        <charset val="238"/>
      </rPr>
      <t>Priemerný evidenčný počet zamestnancov - prepočítaný počet</t>
    </r>
    <r>
      <rPr>
        <sz val="11"/>
        <color indexed="8"/>
        <rFont val="Times New Roman"/>
        <family val="1"/>
        <charset val="238"/>
      </rPr>
      <t xml:space="preserve"> - je aritmetickým priemerom denných evidenčných počtov zamestnancov 
za sledované obdobie prepočítaných na plnú zamestnanosť podľa dĺžky pracovných úväzkov zamestnancov, resp. podľa skutočne odpracovaných hodín. U zamestnancov, ktorí vykonávajú v organizácii činnosť v ďalšom pracovnom pomere, sa výpočet priemerného evidenčného počtu zamestnancov prepočítaného na plne zamestnaných skladá z dvoch častí : </t>
    </r>
  </si>
  <si>
    <t xml:space="preserve">    - bežné účty pre študentské domovy</t>
  </si>
  <si>
    <t xml:space="preserve">    - bežné účty pre študentské jedálne</t>
  </si>
  <si>
    <t xml:space="preserve">    - bežné účety na riešenie úloh vedy a
      výskumu  zo SR, resp.zahraničia </t>
  </si>
  <si>
    <t>účty rezervného fondu</t>
  </si>
  <si>
    <t>účty fondu reprodukcie</t>
  </si>
  <si>
    <t>účty štipendijného fondu</t>
  </si>
  <si>
    <t>účty fondov na podporu štúdia študentov so špecifickými potrebami</t>
  </si>
  <si>
    <t>účty ostatných fondov</t>
  </si>
  <si>
    <t>dotačný účet VVŠ</t>
  </si>
  <si>
    <t>devízové účty</t>
  </si>
  <si>
    <t>účty sociálneho fondu</t>
  </si>
  <si>
    <t>účty podnikateľskej činnosti</t>
  </si>
  <si>
    <t xml:space="preserve">   účty termínovaných vkladov</t>
  </si>
  <si>
    <t>bežné účty - zábezpeka</t>
  </si>
  <si>
    <t xml:space="preserve">   účty mimo Štátnej pokladnice spolu</t>
  </si>
  <si>
    <t>ostatné bankové účty v Štátnej pokladnici 
mimo účtov uvedených v R2:R16</t>
  </si>
  <si>
    <t>- bežné účty okrem účtov uvedených v 
  R4:R6</t>
  </si>
  <si>
    <t>Účty v Štátnej pokladnici spolu [SUM(R2:R16)]</t>
  </si>
  <si>
    <t>Stav bankových účtov v ŠP spolu [R1+R18+R19]</t>
  </si>
  <si>
    <r>
      <t xml:space="preserve">Čísla účtov v </t>
    </r>
    <r>
      <rPr>
        <b/>
        <sz val="12"/>
        <color rgb="FF0000FF"/>
        <rFont val="Times New Roman"/>
        <family val="1"/>
        <charset val="238"/>
      </rPr>
      <t>tvare IBAN</t>
    </r>
  </si>
  <si>
    <t>zdroj 1AB + 3AB spolu</t>
  </si>
  <si>
    <t>zdroj 11S1; 13S1</t>
  </si>
  <si>
    <t>zdroj 11S2; 13S2</t>
  </si>
  <si>
    <t>zdroj 11T1; 13T1</t>
  </si>
  <si>
    <t>zdroj 11T2; 13T2</t>
  </si>
  <si>
    <t>zdroj 1AC1; 3AC1</t>
  </si>
  <si>
    <t>zdroj 1AC2; 3AC2</t>
  </si>
  <si>
    <t>zdroj 1AB1; 3AB1</t>
  </si>
  <si>
    <t>zdroj 1AB2; 3AB2</t>
  </si>
  <si>
    <t>zdroj 1AM + 3AM spolu</t>
  </si>
  <si>
    <t>zdroj 1AM1; 3AM1</t>
  </si>
  <si>
    <t>zdroj 1AM2; 3AM2</t>
  </si>
  <si>
    <t>zdroj 1AJ1; 3AJ1</t>
  </si>
  <si>
    <t>zdroj 1AJ2; 3AJ2</t>
  </si>
  <si>
    <r>
      <t>Dotácie z iných kapitol spolu [</t>
    </r>
    <r>
      <rPr>
        <sz val="12"/>
        <color theme="1"/>
        <rFont val="Times New Roman"/>
        <family val="1"/>
        <charset val="238"/>
      </rPr>
      <t>R15+R18+R21+....] *)</t>
    </r>
  </si>
  <si>
    <r>
      <t xml:space="preserve">Dotácie z kapitoly MŠVVaŠ SR spolu </t>
    </r>
    <r>
      <rPr>
        <sz val="12"/>
        <color theme="1"/>
        <rFont val="Times New Roman"/>
        <family val="1"/>
        <charset val="238"/>
      </rPr>
      <t xml:space="preserve">[R1+R4+R7+R10] </t>
    </r>
  </si>
  <si>
    <t>za riadok 23 uveďte ďalšie zdroje, ktoré boli poskytnuté z EÚ a z iných kapitol</t>
  </si>
  <si>
    <r>
      <t>Dotácie z prostriedkov EÚ spolu</t>
    </r>
    <r>
      <rPr>
        <sz val="12"/>
        <color indexed="8"/>
        <rFont val="Times New Roman"/>
        <family val="1"/>
      </rPr>
      <t xml:space="preserve"> [R13+R14]</t>
    </r>
  </si>
  <si>
    <t>23a</t>
  </si>
  <si>
    <t>23b</t>
  </si>
  <si>
    <t>Náklady na štipendiá doktorandov v dennej forme štúdia spolu</t>
  </si>
  <si>
    <t>Stav k 31. 12. 2020</t>
  </si>
  <si>
    <t>Náklady
hlavnej činnosti
2020</t>
  </si>
  <si>
    <t>- iné analyticky sledované výnosy (účty 602 002-007, 602 011-018, 602 099, 602 199)</t>
  </si>
  <si>
    <t>- výnosy  účtu 648 (648 007-8, 648 009, 648 016, 648 018-19, 648 022, 648 099)</t>
  </si>
  <si>
    <t>- ostatné výnosy (účty 649 001-8, 649 012, 649 019-026, 649 098, 649 099)</t>
  </si>
  <si>
    <t>Prijaté príspevky od fyzických osôb (účt 663)</t>
  </si>
  <si>
    <t>Prijaté príspevky z verejných zbierok (účet 667)</t>
  </si>
  <si>
    <t>Vnútroorganizačné prevody výnosov (účet 670)</t>
  </si>
  <si>
    <r>
      <t xml:space="preserve">Spolu </t>
    </r>
    <r>
      <rPr>
        <sz val="11"/>
        <color theme="1"/>
        <rFont val="Times New Roman"/>
        <family val="1"/>
        <charset val="238"/>
      </rPr>
      <t>[R1+R6+SUM(R11:R16)+R19+R20+R26+R34+SUM(R45:R50)+SUM(R56:R63)]</t>
    </r>
  </si>
  <si>
    <t>- iné analyticky sledované náklady (účty 501 005-006, 501 013-018, 501 019, 501077)</t>
  </si>
  <si>
    <t>- opravy a udržiavanie strojov, prístrojov, zariadení a inventára  (účet 511 002, 511 052)</t>
  </si>
  <si>
    <t>- zahraničné cestovné  (účet 512 002, 512 003, 512 004, 512 005, 512 052)</t>
  </si>
  <si>
    <t xml:space="preserve"> - MZDY (účty 521 001-008, 521 012, 521 013)</t>
  </si>
  <si>
    <t xml:space="preserve"> - ostatné zákonné sociálne náklady (účet 527 006, 527 099)</t>
  </si>
  <si>
    <t xml:space="preserve">- Ostatné náklady účty 541 až 548 </t>
  </si>
  <si>
    <t xml:space="preserve"> - štipendiá z vlastných zdrojov (549 007-010, 549 019, 549 020, 549 022) </t>
  </si>
  <si>
    <t xml:space="preserve"> - ostatné iné náklady (účet 549 021, 549 098, 549 099, 549 011, 549 013)</t>
  </si>
  <si>
    <t xml:space="preserve"> - odpisy DN a HM nadobudnutého z kapitálových dotácií z EÚ (zo štrukturálnych fondov) (účet 551 004, 551 300, 551 321, 551 323 )</t>
  </si>
  <si>
    <r>
      <t>Vnútroorganizačné prevody nákladov</t>
    </r>
    <r>
      <rPr>
        <sz val="12"/>
        <color theme="1"/>
        <rFont val="Times New Roman"/>
        <family val="1"/>
      </rPr>
      <t xml:space="preserve"> </t>
    </r>
    <r>
      <rPr>
        <b/>
        <sz val="12"/>
        <color theme="1"/>
        <rFont val="Times New Roman"/>
        <family val="1"/>
      </rPr>
      <t>(účtová skupina 57)</t>
    </r>
  </si>
  <si>
    <r>
      <t xml:space="preserve">Spolu </t>
    </r>
    <r>
      <rPr>
        <sz val="12"/>
        <color theme="1"/>
        <rFont val="Times New Roman"/>
        <family val="1"/>
      </rPr>
      <t>[R1+R14+R21+R22+R27+R35+R38+R39+R55+SUM (R61:R63) +SUM (R70:R74)+R84+R93+R94+R95]</t>
    </r>
  </si>
  <si>
    <r>
      <t>Výnosy z poplatkov spojených so štúdiom (účet 648) [SUM(R2</t>
    </r>
    <r>
      <rPr>
        <b/>
        <sz val="12"/>
        <color rgb="FFFF0000"/>
        <rFont val="Times New Roman"/>
        <family val="1"/>
        <charset val="238"/>
      </rPr>
      <t>7</t>
    </r>
    <r>
      <rPr>
        <b/>
        <sz val="12"/>
        <rFont val="Times New Roman"/>
        <family val="1"/>
        <charset val="238"/>
      </rPr>
      <t>:R</t>
    </r>
    <r>
      <rPr>
        <b/>
        <sz val="12"/>
        <color rgb="FFFF0000"/>
        <rFont val="Times New Roman"/>
        <family val="1"/>
        <charset val="238"/>
      </rPr>
      <t>32</t>
    </r>
    <r>
      <rPr>
        <b/>
        <sz val="12"/>
        <rFont val="Times New Roman"/>
        <family val="1"/>
        <charset val="238"/>
      </rPr>
      <t xml:space="preserve">)] </t>
    </r>
  </si>
  <si>
    <r>
      <t>Dotácia na kapitálové výdavky zo štátneho rozpočtu  (111</t>
    </r>
    <r>
      <rPr>
        <b/>
        <sz val="12"/>
        <rFont val="Times New Roman"/>
        <family val="1"/>
      </rPr>
      <t>)</t>
    </r>
  </si>
  <si>
    <t xml:space="preserve">Výdavky natehotenské štipendiá (§ 96 zákona) za kalendárny rok </t>
  </si>
  <si>
    <r>
      <t>Počet študentov poberajúcich tehotenskée štipendiá v osobomesiacoch</t>
    </r>
    <r>
      <rPr>
        <b/>
        <sz val="9"/>
        <rFont val="Times New Roman"/>
        <family val="1"/>
        <charset val="238"/>
      </rPr>
      <t xml:space="preserve"> </t>
    </r>
    <r>
      <rPr>
        <b/>
        <vertAlign val="superscript"/>
        <sz val="14"/>
        <rFont val="Times New Roman"/>
        <family val="1"/>
        <charset val="238"/>
      </rPr>
      <t>1)</t>
    </r>
  </si>
  <si>
    <r>
      <t xml:space="preserve">Počet študentov poberajúcich tehotenské štipendiá  </t>
    </r>
    <r>
      <rPr>
        <b/>
        <vertAlign val="superscript"/>
        <sz val="14"/>
        <rFont val="Times New Roman"/>
        <family val="1"/>
        <charset val="238"/>
      </rPr>
      <t>2)</t>
    </r>
  </si>
  <si>
    <t>Príjem z dotácie poskytnutej na tehotenské štipendiá v rámci dotačnej zmluvy z kapitoly     MŠVVaŠ k 31.12.</t>
  </si>
  <si>
    <t>uvádzajú sa štipendiá vyplatené zo štátneho rozpočtu, kód v CRŠ: 21</t>
  </si>
  <si>
    <t>Počet študentov poberajúcich tehotenské štipendium</t>
  </si>
  <si>
    <t xml:space="preserve">Počet študentov poberajúcichtehotenské štipendium </t>
  </si>
  <si>
    <t>Tabuľka č. 8a: Údaje o systéme sociálnej podpory - časť  tehotenské štipendiá  (§ 96b zákona) 
za roky 2020 a 2021</t>
  </si>
  <si>
    <t xml:space="preserve">1) V stĺpcoch B a D sa uvádza prepočítaný počet študentiek určený ako počet osobomesiacov, počas ktorých bolo poskytované tehotenské štipendium </t>
  </si>
  <si>
    <t xml:space="preserve">2) V stĺpcoch B a D sa uvádza celkový (fyzický) počet študentiek, ktorým bolo v príslušnom kalendárnom roku poskytnuté motivačné štipendium bez ohľadu na počet mesiacov. </t>
  </si>
  <si>
    <r>
      <t xml:space="preserve">   - Prvok 077 15 01</t>
    </r>
    <r>
      <rPr>
        <sz val="12"/>
        <color rgb="FFFF0000"/>
        <rFont val="Times New Roman"/>
        <family val="1"/>
        <charset val="238"/>
      </rPr>
      <t>)*</t>
    </r>
  </si>
  <si>
    <t>)*</t>
  </si>
  <si>
    <t>uvádza sa  skutočne poskytnutá dotácia na sociálne a tehotenské štipendiá  (spolu)</t>
  </si>
  <si>
    <r>
      <t>Tabuľka č. 1: Príjmy z dotácií verejnej vysokej škole zo štátneho rozpočtu z kapitoly MŠVVaŠ SR
 poskytnuté na základe Zmluvy o poskytnutí dotácie zo štátneho rozpočtu prostredníctvom rozpočtu Ministerstva školstva, vedy, výskumu a športu Slovenskej republiky na rok 2021</t>
    </r>
    <r>
      <rPr>
        <b/>
        <sz val="14"/>
        <color rgb="FFFF0000"/>
        <rFont val="Times New Roman"/>
        <family val="1"/>
        <charset val="238"/>
      </rPr>
      <t xml:space="preserve">  </t>
    </r>
    <r>
      <rPr>
        <b/>
        <sz val="14"/>
        <rFont val="Times New Roman"/>
        <family val="1"/>
      </rPr>
      <t xml:space="preserve">na programe 077 </t>
    </r>
  </si>
  <si>
    <r>
      <t>Tabuľka č. 2: Príjmy verejnej vysokej školy v roku 2021</t>
    </r>
    <r>
      <rPr>
        <b/>
        <sz val="14"/>
        <color rgb="FFFF0000"/>
        <rFont val="Times New Roman"/>
        <family val="1"/>
        <charset val="238"/>
      </rPr>
      <t xml:space="preserve"> </t>
    </r>
    <r>
      <rPr>
        <b/>
        <sz val="14"/>
        <rFont val="Times New Roman"/>
        <family val="1"/>
        <charset val="238"/>
      </rPr>
      <t>majúce charakter dotácie okrem príjmov z dotácií 
 z  kapitoly MŠVVaŠ SR a okrem  prostriedkov EÚ  (štrukturálnych  fondov)</t>
    </r>
  </si>
  <si>
    <t>Tabuľka č. 3: Výnosy verejnej vysokej školy v rokoch 2020 a 2021</t>
  </si>
  <si>
    <t>Rozdiel 2021-2020</t>
  </si>
  <si>
    <r>
      <t>Tabuľka č. 4: Výnosy verejnej vysokej školy zo školného a z poplatkov spojených so štúdiom  
v rokoch 2020</t>
    </r>
    <r>
      <rPr>
        <b/>
        <sz val="14"/>
        <color rgb="FFFF0000"/>
        <rFont val="Times New Roman"/>
        <family val="1"/>
        <charset val="238"/>
      </rPr>
      <t xml:space="preserve"> </t>
    </r>
    <r>
      <rPr>
        <b/>
        <sz val="14"/>
        <rFont val="Times New Roman"/>
        <family val="1"/>
        <charset val="238"/>
      </rPr>
      <t>a 2021</t>
    </r>
    <r>
      <rPr>
        <b/>
        <sz val="14"/>
        <color rgb="FFFF0000"/>
        <rFont val="Times New Roman"/>
        <family val="1"/>
        <charset val="238"/>
      </rPr>
      <t xml:space="preserve"> </t>
    </r>
  </si>
  <si>
    <t>Tabuľka č. 5: Náklady verejnej vysokej školy v rokoch 2020 a 2021</t>
  </si>
  <si>
    <t>Tabuľka č. 6: Zamestnanci a náklady na mzdy verejnej vysokej školy v roku 2021</t>
  </si>
  <si>
    <t>Priemerný evidenčný prepočítaný počet zamestnancov za rok 2021</t>
  </si>
  <si>
    <t>Tabuľka č. 6a: Zamestnanci a náklady na mzdy verejnej vysokej školy v roku 2021   -   len  ženy  a výpočet priemerného platu mužov</t>
  </si>
  <si>
    <r>
      <t xml:space="preserve">Priemerný evidenčný prepočítaný počet </t>
    </r>
    <r>
      <rPr>
        <b/>
        <sz val="12"/>
        <rFont val="Times New Roman"/>
        <family val="1"/>
        <charset val="238"/>
      </rPr>
      <t>žien</t>
    </r>
    <r>
      <rPr>
        <b/>
        <sz val="12"/>
        <rFont val="Times New Roman"/>
        <family val="1"/>
      </rPr>
      <t xml:space="preserve"> za rok 2021</t>
    </r>
  </si>
  <si>
    <t xml:space="preserve">Tabuľka č. 7: Náklady verejnej vysokej školy na štipendiá doktorandov v dennej forme štúdia v roku 2021 </t>
  </si>
  <si>
    <t>Počet osobomesiacov interných doktorandov spolu za 2021</t>
  </si>
  <si>
    <t>Tabuľka č. 8: Údaje o systéme sociálnej podpory - časť  sociálne štipendiá  (§ 96 zákona) 
za roky 2020 a 2021</t>
  </si>
  <si>
    <r>
      <t>Tabuľka č. 9: Údaje o systéme sociálnej podpory  - časť výnosy a náklady</t>
    </r>
    <r>
      <rPr>
        <b/>
        <vertAlign val="superscript"/>
        <sz val="14"/>
        <rFont val="Times New Roman"/>
        <family val="1"/>
        <charset val="238"/>
      </rPr>
      <t>1)</t>
    </r>
    <r>
      <rPr>
        <b/>
        <sz val="14"/>
        <rFont val="Times New Roman"/>
        <family val="1"/>
      </rPr>
      <t xml:space="preserve"> študentských domovov 
(bez zmluvných zariadení) za roky 2020 a 2021</t>
    </r>
  </si>
  <si>
    <r>
      <t>Tabuľka č. 10: Údaje o20 systéme sociálnej podpory  - časť výnosy a náklady</t>
    </r>
    <r>
      <rPr>
        <b/>
        <vertAlign val="superscript"/>
        <sz val="14"/>
        <rFont val="Times New Roman"/>
        <family val="1"/>
      </rPr>
      <t>1)</t>
    </r>
    <r>
      <rPr>
        <b/>
        <sz val="14"/>
        <rFont val="Times New Roman"/>
        <family val="1"/>
      </rPr>
      <t xml:space="preserve"> študentských jedální 
za roky 2020 a 2021</t>
    </r>
  </si>
  <si>
    <t>Tabuľka č. 11: Zdroje verejnej vysokej školy na obstaranie a technické zhodnotenie dlhodobého  majetku v rokoch 2020 a 2021</t>
  </si>
  <si>
    <t>zdroj 131H, 131I, 131J  len za ŠD..... ????p. Filčáková</t>
  </si>
  <si>
    <t>Tabuľka č. 12: Výdavky verejnej vysokej školy na obstaranie a technické zhodnotenie dlhodobého majetku v roku 2021</t>
  </si>
  <si>
    <r>
      <t xml:space="preserve">Čerpanie kapitálovej dotácie v roku 2021
</t>
    </r>
    <r>
      <rPr>
        <b/>
        <sz val="11"/>
        <color theme="1"/>
        <rFont val="Times New Roman"/>
        <family val="1"/>
      </rPr>
      <t>z prostriedkov EÚ (štrukturálnych fondov)</t>
    </r>
  </si>
  <si>
    <t xml:space="preserve">Čerpanie bežnej dotácie v roku 2021 prostredníctvom fondu reprodukcie </t>
  </si>
  <si>
    <t>Tabuľka č. 13: Stav a vývoj finančných fondov verejnej vysokej školy v rokoch 2020 a 2021</t>
  </si>
  <si>
    <t>Tabuľka č. 16: Štruktúra a stav finančných prostriedkov na bankových účtoch verejnej vysokej školy
   k 31. decembru 2021</t>
  </si>
  <si>
    <t>Stav účtu k 31.12.2021</t>
  </si>
  <si>
    <t>Tabuľka č. 17: Príjmy verejnej vysokej školy z prostriedkov EÚ a z prostriedkov na ich spolufinancovanie 
zo štátneho rozpočtu z kapitoly MŠVVaŠ SR a z iných kapitol štátneho rozpočtu v roku 2021</t>
  </si>
  <si>
    <r>
      <t>Tabuľka č. 18: Príjmy z dotácií verejnej vysokej škole zo štátneho rozpočtu z kapitoly MŠVVaŠ SR 
poskytnuté mimo programu 077 a mimo príjmov z prostriedkov EÚ (zo štrukturálnych fondov) v roku 2021</t>
    </r>
    <r>
      <rPr>
        <sz val="14"/>
        <color rgb="FFFF0000"/>
        <rFont val="Times New Roman"/>
        <family val="1"/>
        <charset val="238"/>
      </rPr>
      <t xml:space="preserve"> </t>
    </r>
    <r>
      <rPr>
        <sz val="14"/>
        <rFont val="Times New Roman"/>
        <family val="1"/>
      </rPr>
      <t xml:space="preserve">
</t>
    </r>
  </si>
  <si>
    <t xml:space="preserve">Tabuľka č. 19: Štipendiá z vlastných zdrojov podľa § 97 zákona v rokoch 2020 a 2021 </t>
  </si>
  <si>
    <t xml:space="preserve">Tabuľka č. 20: Motivačné štipendiá  v rokoch 2020 a 2021  (v zmysle § 96a zákona )  </t>
  </si>
  <si>
    <r>
      <t xml:space="preserve">Tabuľka č. 21: Štruktúra účtu 384 </t>
    </r>
    <r>
      <rPr>
        <b/>
        <i/>
        <sz val="14"/>
        <rFont val="Times New Roman"/>
        <family val="1"/>
        <charset val="238"/>
      </rPr>
      <t xml:space="preserve">- </t>
    </r>
    <r>
      <rPr>
        <b/>
        <sz val="14"/>
        <rFont val="Times New Roman"/>
        <family val="1"/>
        <charset val="238"/>
      </rPr>
      <t>výnosy budúcich období</t>
    </r>
    <r>
      <rPr>
        <b/>
        <i/>
        <sz val="14"/>
        <rFont val="Times New Roman"/>
        <family val="1"/>
        <charset val="238"/>
      </rPr>
      <t xml:space="preserve"> </t>
    </r>
    <r>
      <rPr>
        <b/>
        <sz val="14"/>
        <rFont val="Times New Roman"/>
        <family val="1"/>
        <charset val="238"/>
      </rPr>
      <t xml:space="preserve">v rokoch 2020 a 2021 </t>
    </r>
  </si>
  <si>
    <t>Stav k 31. 12. 2021</t>
  </si>
  <si>
    <t xml:space="preserve">Tabuľka č. 22: Výnosy verejnej vysokej školy v roku 2021 v oblasti sociálnej podpory študentov </t>
  </si>
  <si>
    <t>Výnosy
v hlavnej činnosti
2020</t>
  </si>
  <si>
    <r>
      <t>Výnosy
hlavnej činnosti
2021</t>
    </r>
    <r>
      <rPr>
        <sz val="12"/>
        <color indexed="10"/>
        <rFont val="Times New Roman"/>
        <family val="1"/>
        <charset val="238"/>
      </rPr>
      <t xml:space="preserve"> </t>
    </r>
  </si>
  <si>
    <t>Náklady
hlavnej činnosti
2021</t>
  </si>
  <si>
    <t xml:space="preserve">Tabuľka č .23:  Náklady verejnej vysokej školy  v roku 2021 v oblasti sociálnej podpory študentov </t>
  </si>
  <si>
    <t>- ostatný materiál (účet 501 099, 501 030, 501 513, 501 516, 501 519, 501 599)</t>
  </si>
  <si>
    <r>
      <t xml:space="preserve"> - odpisy ostatného DN a HM (účet 551 002, </t>
    </r>
    <r>
      <rPr>
        <b/>
        <sz val="12"/>
        <rFont val="Times New Roman"/>
        <family val="1"/>
      </rPr>
      <t>551 130</t>
    </r>
    <r>
      <rPr>
        <sz val="12"/>
        <rFont val="Times New Roman"/>
        <family val="1"/>
      </rPr>
      <t xml:space="preserve">, </t>
    </r>
    <r>
      <rPr>
        <b/>
        <sz val="12"/>
        <rFont val="Times New Roman"/>
        <family val="1"/>
      </rPr>
      <t>551 131</t>
    </r>
    <r>
      <rPr>
        <sz val="12"/>
        <rFont val="Times New Roman"/>
        <family val="1"/>
      </rPr>
      <t xml:space="preserve">, 551 133, 551 200, 551 221, 551 223, </t>
    </r>
    <r>
      <rPr>
        <b/>
        <sz val="12"/>
        <rFont val="Times New Roman"/>
        <family val="1"/>
      </rPr>
      <t>551 400</t>
    </r>
    <r>
      <rPr>
        <sz val="12"/>
        <rFont val="Times New Roman"/>
        <family val="1"/>
      </rPr>
      <t xml:space="preserve">, </t>
    </r>
    <r>
      <rPr>
        <b/>
        <sz val="12"/>
        <rFont val="Times New Roman"/>
        <family val="1"/>
      </rPr>
      <t>551 500</t>
    </r>
    <r>
      <rPr>
        <sz val="12"/>
        <rFont val="Times New Roman"/>
        <family val="1"/>
      </rPr>
      <t>,</t>
    </r>
    <r>
      <rPr>
        <b/>
        <sz val="12"/>
        <rFont val="Times New Roman"/>
        <family val="1"/>
      </rPr>
      <t xml:space="preserve"> 551 521</t>
    </r>
    <r>
      <rPr>
        <sz val="12"/>
        <rFont val="Times New Roman"/>
        <family val="1"/>
      </rPr>
      <t>, 551 900, 551 921, 551 923)</t>
    </r>
  </si>
  <si>
    <t>zdroj 1AA + 3AA spolu (MH SR OP II)</t>
  </si>
  <si>
    <t>23c</t>
  </si>
  <si>
    <t>23d</t>
  </si>
  <si>
    <t>zdroj 1AA + 3AA spolu (SIEA OP KŽP)</t>
  </si>
  <si>
    <t>23e</t>
  </si>
  <si>
    <t>23f</t>
  </si>
  <si>
    <t>zdroj 1AJ + 3AJ spolu (MIRRI Interreg + CBC ENI)</t>
  </si>
  <si>
    <t>Botanická záhrada</t>
  </si>
  <si>
    <t>Zahraniční lektori</t>
  </si>
  <si>
    <t>MZ SR projekt 07B0104 Rezident</t>
  </si>
  <si>
    <t>MK SR fond na podporu umenia</t>
  </si>
  <si>
    <t>1c</t>
  </si>
  <si>
    <t>Sanet + SAV Prírodov. Fak.</t>
  </si>
  <si>
    <t>1d</t>
  </si>
  <si>
    <t>MZ SR projekt 07B0307 / 3 rojekty/</t>
  </si>
  <si>
    <t>1e</t>
  </si>
  <si>
    <t>APVV pre spoluriešiteľov</t>
  </si>
  <si>
    <t>1f</t>
  </si>
  <si>
    <t>MD SR</t>
  </si>
  <si>
    <t xml:space="preserve"> Vyšehradský fond</t>
  </si>
  <si>
    <t>SK NIC Sokol</t>
  </si>
  <si>
    <t>3c</t>
  </si>
  <si>
    <t>BZ,UK príspevky</t>
  </si>
  <si>
    <t>3d</t>
  </si>
  <si>
    <t>Príspevky pre TIP</t>
  </si>
  <si>
    <t>3e</t>
  </si>
  <si>
    <t>FoPa, Fin.mechanizmus.</t>
  </si>
  <si>
    <t>3f</t>
  </si>
  <si>
    <t>InStyle Vozáriková</t>
  </si>
  <si>
    <t>IMMERSE</t>
  </si>
  <si>
    <t>RIVER EU</t>
  </si>
  <si>
    <t>4c</t>
  </si>
  <si>
    <t>SCIROCCO</t>
  </si>
  <si>
    <t>4d</t>
  </si>
  <si>
    <t>EU RESPONSE</t>
  </si>
  <si>
    <t>4e</t>
  </si>
  <si>
    <t>RUG</t>
  </si>
  <si>
    <t>4f</t>
  </si>
  <si>
    <t>Erasmus,Sokrates, SaaicDi Green</t>
  </si>
  <si>
    <t>4g</t>
  </si>
  <si>
    <t>RZ ezuce</t>
  </si>
  <si>
    <t xml:space="preserve">SK1681800000007000633256
SK4881800000007000241770
SK6581800000007000241949
SK7081800000007000241762
SK7481800000007000241690
SK9581800000007000241797
SK1081800000007000137500
SK1381800000007000137543
SK3581800000007000137535
SK3881800000007000633248
SK5781800000007000137527
SK7981800000007000137519
</t>
  </si>
  <si>
    <t>'SK3681800000007000436471</t>
  </si>
  <si>
    <t xml:space="preserve">SK0581800000007000643833
SK1481800000007000535904
SK1781800000007000634208
SK1881800000007000653978
SK2881800000007000652828
SK3081800000007000373335
SK3381800000007000658170
SK3881800000007000440315
SK4381800000007000559535
SK4481800000007000429052
SK4481800000007000540893
SK5981800000007000656538
SK6081800000007000656423
SK6881800000007000547833
SK7781800000007000634195
SK7881800000007000661337
SK8881800000007000636422
SK9281800000007000634216
SK9481800000007000657266
SK9781800000007000660801
</t>
  </si>
  <si>
    <t>'SK9181800000007000078424</t>
  </si>
  <si>
    <t>'SK3681800000007000252365</t>
  </si>
  <si>
    <t xml:space="preserve">SK4581800000007000078379
SK4781800000007000078440
SK6581800000007000078504
SK8081800000007000252349
SK8381800000007000086037
</t>
  </si>
  <si>
    <t xml:space="preserve">SK0881800000007000086029
SK2181800000007000078520
SK8681800000007000074343
SK9181800000007000633264
SK9481800000007000078467
SK9881800000007000078395
</t>
  </si>
  <si>
    <t xml:space="preserve">SK1181800000007000074335
SK1681800000007000078416
SK3981800000007000086053
SK5081800000007000078483
SK6281800000007000633301
SK6881800000007000078547
</t>
  </si>
  <si>
    <t>'SK1581800000007000467307</t>
  </si>
  <si>
    <t xml:space="preserve">SK0281800000007000633993
SK0281800000007000666197
SK0581800000007000497848
SK0781800000007000368026
SK0781800000007000528755
SK0781800000007000659608
SK1081800000007000300363
SK1181800000007000572430
SK1281800000007000664562
SK1981800000007000078459
SK1981800000007000633299
SK2381800000007000078387
SK2881800000007000078491
SK3381800000007000658752
SK3681800000007000086010
SK4181800000007000565003
SK4181800000007000570435
SK4381800000007000078512
SK4381800000007000593776
SK4481800000007000354847
SK4481800000007000645265
SK4781800000007000429677
SK4781800000007000633280
SK5481800000007000099751
SK5881800000007000086002
SK5881800000007000252357
SK5981800000007000620551
SK6081800000007000558938
SK6481800000007000074351
SK6881800000007000152655
SK6981800000007000078432
SK7381800000007000078360
SK7481800000007000664028
SK7481800000007000671594
SK7781800000007000470362
SK7881800000007000373829
SK7981800000007000358776
SK8081800000007000572449
SK8381800000007000647279
SK8981800000007000074386
SK8981800000007000333667
SK9581800000007000467710
SK9881800000007000464261
</t>
  </si>
  <si>
    <t xml:space="preserve">Názov verejnej vysokej školy:  UPJŠ v Košiciach, Šrobárova 2, 041 80 Košice
Názov fakulty:  </t>
  </si>
  <si>
    <t xml:space="preserve">Názov verejnej vysokej školy:  UPJŠ v Košiciach, Šrobárova 2, 041 80 Košice 
Názov fakulty: </t>
  </si>
  <si>
    <t xml:space="preserve">Názov verejnej vysokej školy: UPJŠ v Košiciach, Šrobárova 2, 041 80 Košice  
Názov fakulty:   </t>
  </si>
  <si>
    <t xml:space="preserve">Názov verejnej vysokej školy: UPJŠ v Košiciach, Šrobárova 2, 041 80 Košice 
Názov fakulty:  </t>
  </si>
  <si>
    <t>Názov verejnej vysokej školy:UPJŠ v Košiciach, Šrobárova 2, 041 80 Košice
Názov fakulty:</t>
  </si>
  <si>
    <t xml:space="preserve">Názov verejnej vysokej školy: UPJŠ v Košiciach, Šrobárova 2, 041 80 Košice  
Názov fakulty:  </t>
  </si>
  <si>
    <t>Názov verejnej vysokej školy: UPJŠ v Košiciach, Šrobárova 2, 041 80 Košice</t>
  </si>
  <si>
    <t xml:space="preserve">Názov verejnej vysokej školy: UPJŠ v Košiciach, Šrobárova 2, 041 80 Košice </t>
  </si>
  <si>
    <t>Názov verejnej vysokej školy:  UPJŠ v Košiciach, Šrobárova 2, 041 80 Košice</t>
  </si>
  <si>
    <t xml:space="preserve">Názov verejnej vysokej školy: UPJŠ v Košiciach, Šrobárova 2, 041 80 Košice
Názov fakulty: </t>
  </si>
  <si>
    <t xml:space="preserve">Názov verejnej vysokej školy:   UPJŠ v Košiciach, Šrobárova 2, 041 80 Košice
Názov fakulty:  </t>
  </si>
  <si>
    <t>4h</t>
  </si>
  <si>
    <t xml:space="preserve"> Efuse,Geoses,Rare 1AJ1</t>
  </si>
  <si>
    <r>
      <t>Čerpanie kapitálovej dotácie v roku 2021</t>
    </r>
    <r>
      <rPr>
        <b/>
        <sz val="11"/>
        <color theme="1"/>
        <rFont val="Times New Roman"/>
        <family val="1"/>
      </rPr>
      <t xml:space="preserve">
zo štátneho rozpočtu (111 a </t>
    </r>
    <r>
      <rPr>
        <b/>
        <sz val="11"/>
        <color rgb="FFFF0000"/>
        <rFont val="Times New Roman"/>
        <family val="1"/>
        <charset val="238"/>
      </rPr>
      <t>131H,131I, 131J,131K</t>
    </r>
    <r>
      <rPr>
        <b/>
        <sz val="11"/>
        <color theme="1"/>
        <rFont val="Times New Roman"/>
        <family val="1"/>
      </rPr>
      <t>)</t>
    </r>
  </si>
  <si>
    <r>
      <t xml:space="preserve">Čerpanie z iných zdrojov (napr. z </t>
    </r>
    <r>
      <rPr>
        <b/>
        <sz val="12"/>
        <color rgb="FFFF0000"/>
        <rFont val="Times New Roman"/>
        <family val="1"/>
        <charset val="238"/>
      </rPr>
      <t>11O5,71,1AJ1</t>
    </r>
    <r>
      <rPr>
        <b/>
        <sz val="12"/>
        <color theme="1"/>
        <rFont val="Times New Roman"/>
        <family val="1"/>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</si>
</sst>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S_k_-;\-* #,##0.00\ _S_k_-;_-* &quot;-&quot;??\ _S_k_-;_-@_-"/>
    <numFmt numFmtId="165" formatCode="#,##0_ ;[Red]\-#,##0\ "/>
    <numFmt numFmtId="166" formatCode="#,##0.00_ ;[Red]\-#,##0.00\ "/>
    <numFmt numFmtId="167" formatCode="#,##0.000"/>
    <numFmt numFmtId="168" formatCode="#,##0.00\ _€"/>
  </numFmts>
  <fonts count="109" x14ac:knownFonts="1">
    <font>
      <sz val="10"/>
      <name val="Arial"/>
      <charset val="238"/>
    </font>
    <font>
      <sz val="10"/>
      <name val="Arial"/>
      <family val="2"/>
      <charset val="238"/>
    </font>
    <font>
      <b/>
      <sz val="12"/>
      <name val="Times New Roman"/>
      <family val="1"/>
    </font>
    <font>
      <sz val="12"/>
      <name val="Times New Roman"/>
      <family val="1"/>
    </font>
    <font>
      <b/>
      <sz val="14"/>
      <name val="Times New Roman"/>
      <family val="1"/>
    </font>
    <font>
      <sz val="8"/>
      <name val="Arial"/>
      <family val="2"/>
      <charset val="238"/>
    </font>
    <font>
      <b/>
      <sz val="12"/>
      <name val="Times New Roman"/>
      <family val="1"/>
      <charset val="238"/>
    </font>
    <font>
      <sz val="12"/>
      <name val="Times New Roman"/>
      <family val="1"/>
      <charset val="238"/>
    </font>
    <font>
      <sz val="12"/>
      <color indexed="10"/>
      <name val="Times New Roman"/>
      <family val="1"/>
    </font>
    <font>
      <i/>
      <sz val="12"/>
      <name val="Times New Roman"/>
      <family val="1"/>
      <charset val="238"/>
    </font>
    <font>
      <b/>
      <sz val="14"/>
      <name val="Times New Roman"/>
      <family val="1"/>
      <charset val="238"/>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name val="Arial"/>
      <family val="2"/>
      <charset val="238"/>
    </font>
    <font>
      <sz val="10"/>
      <color indexed="39"/>
      <name val="Arial"/>
      <family val="2"/>
    </font>
    <font>
      <sz val="19"/>
      <color indexed="48"/>
      <name val="Arial"/>
      <family val="2"/>
      <charset val="238"/>
    </font>
    <font>
      <sz val="10"/>
      <color indexed="10"/>
      <name val="Arial"/>
      <family val="2"/>
    </font>
    <font>
      <sz val="10"/>
      <name val="arial ce"/>
      <charset val="238"/>
    </font>
    <font>
      <sz val="11"/>
      <name val="Times New Roman"/>
      <family val="1"/>
      <charset val="238"/>
    </font>
    <font>
      <b/>
      <vertAlign val="superscript"/>
      <sz val="12"/>
      <name val="Times New Roman"/>
      <family val="1"/>
      <charset val="238"/>
    </font>
    <font>
      <b/>
      <vertAlign val="superscript"/>
      <sz val="14"/>
      <name val="Times New Roman"/>
      <family val="1"/>
      <charset val="238"/>
    </font>
    <font>
      <vertAlign val="superscript"/>
      <sz val="12"/>
      <name val="Times New Roman"/>
      <family val="1"/>
      <charset val="238"/>
    </font>
    <font>
      <b/>
      <i/>
      <sz val="14"/>
      <name val="Times New Roman"/>
      <family val="1"/>
      <charset val="238"/>
    </font>
    <font>
      <sz val="10"/>
      <name val="Times New Roman"/>
      <family val="1"/>
      <charset val="238"/>
    </font>
    <font>
      <sz val="10"/>
      <name val="Times New Roman"/>
      <family val="1"/>
    </font>
    <font>
      <sz val="10"/>
      <color indexed="10"/>
      <name val="Arial"/>
      <family val="2"/>
      <charset val="238"/>
    </font>
    <font>
      <b/>
      <vertAlign val="superscript"/>
      <sz val="14"/>
      <name val="Times New Roman"/>
      <family val="1"/>
    </font>
    <font>
      <vertAlign val="superscript"/>
      <sz val="12"/>
      <name val="Times New Roman"/>
      <family val="1"/>
    </font>
    <font>
      <b/>
      <sz val="9"/>
      <name val="Times New Roman"/>
      <family val="1"/>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sz val="12"/>
      <name val="Times New Roman"/>
      <family val="1"/>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1"/>
      <name val="Times New Roman"/>
      <family val="1"/>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b/>
      <sz val="11"/>
      <name val="Times New Roman"/>
      <family val="1"/>
      <charset val="238"/>
    </font>
    <font>
      <sz val="12"/>
      <color indexed="8"/>
      <name val="Times New Roman"/>
      <family val="1"/>
      <charset val="238"/>
    </font>
    <font>
      <b/>
      <sz val="12"/>
      <color indexed="8"/>
      <name val="Times New Roman"/>
      <family val="1"/>
      <charset val="238"/>
    </font>
    <font>
      <sz val="11"/>
      <name val="Times New Roman"/>
      <family val="1"/>
      <charset val="238"/>
    </font>
    <font>
      <sz val="12"/>
      <color indexed="10"/>
      <name val="Times New Roman"/>
      <family val="1"/>
      <charset val="238"/>
    </font>
    <font>
      <b/>
      <sz val="10"/>
      <name val="Times New Roman"/>
      <family val="1"/>
      <charset val="238"/>
    </font>
    <font>
      <strike/>
      <sz val="12"/>
      <name val="Times New Roman"/>
      <family val="1"/>
      <charset val="238"/>
    </font>
    <font>
      <strike/>
      <sz val="12"/>
      <name val="Times New Roman"/>
      <family val="1"/>
    </font>
    <font>
      <sz val="11"/>
      <name val="Times New Roman"/>
      <family val="1"/>
    </font>
    <font>
      <b/>
      <sz val="10"/>
      <name val="Arial"/>
      <family val="2"/>
      <charset val="238"/>
    </font>
    <font>
      <sz val="14"/>
      <name val="Times New Roman"/>
      <family val="1"/>
    </font>
    <font>
      <sz val="12"/>
      <color indexed="8"/>
      <name val="Times New Roman"/>
      <family val="1"/>
    </font>
    <font>
      <b/>
      <vertAlign val="superscript"/>
      <sz val="12"/>
      <name val="Times New Roman"/>
      <family val="1"/>
    </font>
    <font>
      <b/>
      <sz val="11"/>
      <name val="Times New Roman"/>
      <family val="1"/>
    </font>
    <font>
      <b/>
      <sz val="10"/>
      <color indexed="8"/>
      <name val="Times New Roman"/>
      <family val="1"/>
      <charset val="238"/>
    </font>
    <font>
      <sz val="10"/>
      <color indexed="10"/>
      <name val="Times New Roman"/>
      <family val="1"/>
    </font>
    <font>
      <b/>
      <sz val="10"/>
      <color indexed="10"/>
      <name val="Times New Roman"/>
      <family val="1"/>
      <charset val="238"/>
    </font>
    <font>
      <sz val="12"/>
      <color theme="1"/>
      <name val="Times New Roman"/>
      <family val="2"/>
      <charset val="238"/>
    </font>
    <font>
      <b/>
      <sz val="12"/>
      <color theme="1"/>
      <name val="Times New Roman"/>
      <family val="1"/>
      <charset val="238"/>
    </font>
    <font>
      <sz val="12"/>
      <color rgb="FFFF0000"/>
      <name val="Times New Roman"/>
      <family val="1"/>
      <charset val="238"/>
    </font>
    <font>
      <sz val="12"/>
      <color theme="1"/>
      <name val="Times New Roman"/>
      <family val="1"/>
      <charset val="238"/>
    </font>
    <font>
      <sz val="12"/>
      <color rgb="FFFF0000"/>
      <name val="Times New Roman"/>
      <family val="1"/>
    </font>
    <font>
      <b/>
      <sz val="12"/>
      <color theme="1"/>
      <name val="Times New Roman"/>
      <family val="1"/>
    </font>
    <font>
      <sz val="12"/>
      <color theme="1"/>
      <name val="Times New Roman"/>
      <family val="1"/>
    </font>
    <font>
      <b/>
      <sz val="12"/>
      <color rgb="FF000000"/>
      <name val="Times New Roman"/>
      <family val="1"/>
    </font>
    <font>
      <b/>
      <sz val="11"/>
      <color theme="1"/>
      <name val="Times New Roman"/>
      <family val="1"/>
    </font>
    <font>
      <sz val="11"/>
      <color theme="1"/>
      <name val="Times New Roman"/>
      <family val="1"/>
    </font>
    <font>
      <b/>
      <sz val="12"/>
      <color rgb="FFFF0000"/>
      <name val="Times New Roman"/>
      <family val="1"/>
      <charset val="238"/>
    </font>
    <font>
      <sz val="10"/>
      <color rgb="FFFF0000"/>
      <name val="Times New Roman"/>
      <family val="1"/>
    </font>
    <font>
      <b/>
      <sz val="14"/>
      <color rgb="FFFF0000"/>
      <name val="Times New Roman"/>
      <family val="1"/>
      <charset val="238"/>
    </font>
    <font>
      <sz val="14"/>
      <color rgb="FFFF0000"/>
      <name val="Times New Roman"/>
      <family val="1"/>
      <charset val="238"/>
    </font>
    <font>
      <vertAlign val="superscript"/>
      <sz val="11"/>
      <name val="Times New Roman"/>
      <family val="1"/>
      <charset val="238"/>
    </font>
    <font>
      <sz val="12"/>
      <color rgb="FF0000FF"/>
      <name val="Times New Roman"/>
      <family val="1"/>
    </font>
    <font>
      <b/>
      <sz val="14"/>
      <color theme="1"/>
      <name val="Times New Roman"/>
      <family val="1"/>
      <charset val="238"/>
    </font>
    <font>
      <i/>
      <sz val="12"/>
      <color theme="1"/>
      <name val="Times New Roman"/>
      <family val="1"/>
      <charset val="238"/>
    </font>
    <font>
      <sz val="11"/>
      <color theme="1"/>
      <name val="Times New Roman"/>
      <family val="1"/>
      <charset val="238"/>
    </font>
    <font>
      <b/>
      <sz val="12"/>
      <color rgb="FF0000FF"/>
      <name val="Times New Roman"/>
      <family val="1"/>
      <charset val="238"/>
    </font>
    <font>
      <i/>
      <sz val="12"/>
      <color theme="1"/>
      <name val="Times New Roman"/>
      <family val="1"/>
    </font>
    <font>
      <sz val="11"/>
      <color rgb="FFFF0000"/>
      <name val="Times New Roman"/>
      <family val="1"/>
    </font>
    <font>
      <vertAlign val="superscript"/>
      <sz val="12"/>
      <color theme="1"/>
      <name val="Times New Roman"/>
      <family val="1"/>
      <charset val="238"/>
    </font>
    <font>
      <b/>
      <vertAlign val="superscript"/>
      <sz val="12"/>
      <color theme="1"/>
      <name val="Times New Roman"/>
      <family val="1"/>
      <charset val="238"/>
    </font>
    <font>
      <i/>
      <sz val="11"/>
      <color theme="1"/>
      <name val="Times New Roman"/>
      <family val="1"/>
      <charset val="238"/>
    </font>
    <font>
      <b/>
      <i/>
      <sz val="11"/>
      <color theme="1"/>
      <name val="Times New Roman"/>
      <family val="1"/>
      <charset val="238"/>
    </font>
    <font>
      <b/>
      <sz val="11"/>
      <color theme="1"/>
      <name val="Times New Roman"/>
      <family val="1"/>
      <charset val="238"/>
    </font>
    <font>
      <sz val="11"/>
      <color rgb="FF000000"/>
      <name val="Times New Roman"/>
      <family val="1"/>
      <charset val="238"/>
    </font>
    <font>
      <sz val="11"/>
      <color indexed="8"/>
      <name val="Times New Roman"/>
      <family val="1"/>
      <charset val="238"/>
    </font>
    <font>
      <b/>
      <sz val="11"/>
      <color indexed="8"/>
      <name val="Times New Roman"/>
      <family val="1"/>
      <charset val="238"/>
    </font>
    <font>
      <i/>
      <sz val="12"/>
      <color rgb="FFFF0000"/>
      <name val="Times New Roman"/>
      <family val="1"/>
      <charset val="238"/>
    </font>
    <font>
      <sz val="11"/>
      <color rgb="FFFF0000"/>
      <name val="Times New Roman"/>
      <family val="1"/>
      <charset val="238"/>
    </font>
    <font>
      <b/>
      <sz val="11"/>
      <color rgb="FF0000FF"/>
      <name val="Times New Roman"/>
      <family val="1"/>
      <charset val="238"/>
    </font>
    <font>
      <sz val="12"/>
      <color rgb="FFFF0000"/>
      <name val="Calibri"/>
      <family val="2"/>
      <charset val="238"/>
    </font>
    <font>
      <b/>
      <sz val="12"/>
      <color rgb="FF00B050"/>
      <name val="Times New Roman"/>
      <family val="1"/>
      <charset val="238"/>
    </font>
    <font>
      <b/>
      <sz val="12"/>
      <color rgb="FFFF0000"/>
      <name val="Times New Roman"/>
      <family val="1"/>
    </font>
    <font>
      <b/>
      <sz val="12"/>
      <color rgb="FFFF0000"/>
      <name val="Calibri"/>
      <family val="2"/>
      <charset val="238"/>
    </font>
    <font>
      <sz val="8"/>
      <name val="Arial"/>
      <family val="2"/>
    </font>
    <font>
      <sz val="14"/>
      <name val="Times New Roman"/>
      <family val="1"/>
      <charset val="238"/>
    </font>
    <font>
      <sz val="11"/>
      <color rgb="FF1F497D"/>
      <name val="Calibri"/>
      <family val="2"/>
      <charset val="238"/>
    </font>
    <font>
      <b/>
      <sz val="11"/>
      <color rgb="FFFF0000"/>
      <name val="Times New Roman"/>
      <family val="1"/>
      <charset val="238"/>
    </font>
  </fonts>
  <fills count="4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rgb="FFCCFFCC"/>
        <bgColor rgb="FF000000"/>
      </patternFill>
    </fill>
    <fill>
      <patternFill patternType="solid">
        <fgColor rgb="FFFFFF99"/>
        <bgColor rgb="FF000000"/>
      </patternFill>
    </fill>
    <fill>
      <patternFill patternType="solid">
        <fgColor rgb="FFFFFFFF"/>
        <bgColor rgb="FF000000"/>
      </patternFill>
    </fill>
    <fill>
      <patternFill patternType="solid">
        <fgColor rgb="FFFF0000"/>
        <bgColor indexed="64"/>
      </patternFill>
    </fill>
    <fill>
      <patternFill patternType="solid">
        <fgColor theme="8" tint="0.79998168889431442"/>
        <bgColor indexed="64"/>
      </patternFill>
    </fill>
    <fill>
      <patternFill patternType="solid">
        <fgColor rgb="FF66FF99"/>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indexed="49"/>
        <bgColor indexed="64"/>
      </patternFill>
    </fill>
  </fills>
  <borders count="84">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medium">
        <color indexed="64"/>
      </top>
      <bottom style="medium">
        <color indexed="64"/>
      </bottom>
      <diagonal/>
    </border>
    <border>
      <left style="thin">
        <color indexed="18"/>
      </left>
      <right style="thin">
        <color indexed="18"/>
      </right>
      <top style="thin">
        <color indexed="18"/>
      </top>
      <bottom style="thin">
        <color indexed="18"/>
      </bottom>
      <diagonal/>
    </border>
  </borders>
  <cellStyleXfs count="95">
    <xf numFmtId="0" fontId="0" fillId="0" borderId="0"/>
    <xf numFmtId="0" fontId="32" fillId="2"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5" borderId="0" applyNumberFormat="0" applyBorder="0" applyAlignment="0" applyProtection="0"/>
    <xf numFmtId="0" fontId="32" fillId="8"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9" borderId="0" applyNumberFormat="0" applyBorder="0" applyAlignment="0" applyProtection="0"/>
    <xf numFmtId="0" fontId="34" fillId="3" borderId="0" applyNumberFormat="0" applyBorder="0" applyAlignment="0" applyProtection="0"/>
    <xf numFmtId="0" fontId="35" fillId="20" borderId="1" applyNumberFormat="0" applyAlignment="0" applyProtection="0"/>
    <xf numFmtId="164" fontId="1" fillId="0" borderId="0" applyFont="0" applyFill="0" applyBorder="0" applyAlignment="0" applyProtection="0"/>
    <xf numFmtId="164" fontId="16" fillId="0" borderId="0" applyFont="0" applyFill="0" applyBorder="0" applyAlignment="0" applyProtection="0"/>
    <xf numFmtId="0" fontId="37" fillId="0" borderId="0" applyNumberFormat="0" applyFill="0" applyBorder="0" applyAlignment="0" applyProtection="0"/>
    <xf numFmtId="0" fontId="38" fillId="4" borderId="0" applyNumberFormat="0" applyBorder="0" applyAlignment="0" applyProtection="0"/>
    <xf numFmtId="0" fontId="39" fillId="0" borderId="2" applyNumberFormat="0" applyFill="0" applyAlignment="0" applyProtection="0"/>
    <xf numFmtId="0" fontId="40" fillId="0" borderId="3" applyNumberFormat="0" applyFill="0" applyAlignment="0" applyProtection="0"/>
    <xf numFmtId="0" fontId="41" fillId="0" borderId="4" applyNumberFormat="0" applyFill="0" applyAlignment="0" applyProtection="0"/>
    <xf numFmtId="0" fontId="41" fillId="0" borderId="0" applyNumberFormat="0" applyFill="0" applyBorder="0" applyAlignment="0" applyProtection="0"/>
    <xf numFmtId="0" fontId="42" fillId="21" borderId="5" applyNumberFormat="0" applyAlignment="0" applyProtection="0"/>
    <xf numFmtId="0" fontId="43" fillId="7" borderId="1" applyNumberFormat="0" applyAlignment="0" applyProtection="0"/>
    <xf numFmtId="0" fontId="44" fillId="0" borderId="6" applyNumberFormat="0" applyFill="0" applyAlignment="0" applyProtection="0"/>
    <xf numFmtId="0" fontId="45" fillId="22" borderId="0" applyNumberFormat="0" applyBorder="0" applyAlignment="0" applyProtection="0"/>
    <xf numFmtId="0" fontId="16" fillId="0" borderId="0"/>
    <xf numFmtId="0" fontId="68" fillId="0" borderId="0"/>
    <xf numFmtId="0" fontId="16" fillId="0" borderId="0"/>
    <xf numFmtId="0" fontId="16" fillId="0" borderId="0"/>
    <xf numFmtId="0" fontId="54" fillId="0" borderId="0"/>
    <xf numFmtId="0" fontId="20" fillId="0" borderId="0"/>
    <xf numFmtId="0" fontId="46" fillId="0" borderId="0"/>
    <xf numFmtId="0" fontId="36" fillId="23" borderId="7" applyNumberFormat="0" applyFont="0" applyAlignment="0" applyProtection="0"/>
    <xf numFmtId="0" fontId="47" fillId="20" borderId="8" applyNumberFormat="0" applyAlignment="0" applyProtection="0"/>
    <xf numFmtId="4" fontId="11" fillId="22" borderId="9" applyNumberFormat="0" applyProtection="0">
      <alignment vertical="center"/>
    </xf>
    <xf numFmtId="4" fontId="12" fillId="24" borderId="9" applyNumberFormat="0" applyProtection="0">
      <alignment vertical="center"/>
    </xf>
    <xf numFmtId="4" fontId="11" fillId="24" borderId="9" applyNumberFormat="0" applyProtection="0">
      <alignment horizontal="left" vertical="center" indent="1"/>
    </xf>
    <xf numFmtId="0" fontId="11" fillId="24" borderId="9" applyNumberFormat="0" applyProtection="0">
      <alignment horizontal="left" vertical="top" indent="1"/>
    </xf>
    <xf numFmtId="4" fontId="13" fillId="3" borderId="9" applyNumberFormat="0" applyProtection="0">
      <alignment horizontal="right" vertical="center"/>
    </xf>
    <xf numFmtId="4" fontId="13" fillId="9" borderId="9" applyNumberFormat="0" applyProtection="0">
      <alignment horizontal="right" vertical="center"/>
    </xf>
    <xf numFmtId="4" fontId="13" fillId="17" borderId="9" applyNumberFormat="0" applyProtection="0">
      <alignment horizontal="right" vertical="center"/>
    </xf>
    <xf numFmtId="4" fontId="13" fillId="11" borderId="9" applyNumberFormat="0" applyProtection="0">
      <alignment horizontal="right" vertical="center"/>
    </xf>
    <xf numFmtId="4" fontId="13" fillId="15" borderId="9" applyNumberFormat="0" applyProtection="0">
      <alignment horizontal="right" vertical="center"/>
    </xf>
    <xf numFmtId="4" fontId="13" fillId="19" borderId="9" applyNumberFormat="0" applyProtection="0">
      <alignment horizontal="right" vertical="center"/>
    </xf>
    <xf numFmtId="4" fontId="13" fillId="18" borderId="9" applyNumberFormat="0" applyProtection="0">
      <alignment horizontal="right" vertical="center"/>
    </xf>
    <xf numFmtId="4" fontId="13" fillId="25" borderId="9" applyNumberFormat="0" applyProtection="0">
      <alignment horizontal="right" vertical="center"/>
    </xf>
    <xf numFmtId="4" fontId="13" fillId="10" borderId="9" applyNumberFormat="0" applyProtection="0">
      <alignment horizontal="right" vertical="center"/>
    </xf>
    <xf numFmtId="4" fontId="11" fillId="26" borderId="10" applyNumberFormat="0" applyProtection="0">
      <alignment horizontal="left" vertical="center" indent="1"/>
    </xf>
    <xf numFmtId="4" fontId="13" fillId="27" borderId="0" applyNumberFormat="0" applyProtection="0">
      <alignment horizontal="left" vertical="center" indent="1"/>
    </xf>
    <xf numFmtId="4" fontId="14" fillId="28" borderId="0" applyNumberFormat="0" applyProtection="0">
      <alignment horizontal="left" vertical="center" indent="1"/>
    </xf>
    <xf numFmtId="4" fontId="13" fillId="29" borderId="9" applyNumberFormat="0" applyProtection="0">
      <alignment horizontal="right" vertical="center"/>
    </xf>
    <xf numFmtId="4" fontId="15" fillId="27" borderId="0" applyNumberFormat="0" applyProtection="0">
      <alignment horizontal="left" vertical="center" indent="1"/>
    </xf>
    <xf numFmtId="4" fontId="15" fillId="30" borderId="0" applyNumberFormat="0" applyProtection="0">
      <alignment horizontal="left" vertical="center" indent="1"/>
    </xf>
    <xf numFmtId="0" fontId="16" fillId="28" borderId="9" applyNumberFormat="0" applyProtection="0">
      <alignment horizontal="left" vertical="center" indent="1"/>
    </xf>
    <xf numFmtId="0" fontId="16" fillId="28" borderId="9" applyNumberFormat="0" applyProtection="0">
      <alignment horizontal="left" vertical="top" indent="1"/>
    </xf>
    <xf numFmtId="0" fontId="16" fillId="30" borderId="9" applyNumberFormat="0" applyProtection="0">
      <alignment horizontal="left" vertical="center" indent="1"/>
    </xf>
    <xf numFmtId="0" fontId="16" fillId="30" borderId="9" applyNumberFormat="0" applyProtection="0">
      <alignment horizontal="left" vertical="top" indent="1"/>
    </xf>
    <xf numFmtId="0" fontId="16" fillId="31" borderId="9" applyNumberFormat="0" applyProtection="0">
      <alignment horizontal="left" vertical="center" indent="1"/>
    </xf>
    <xf numFmtId="0" fontId="16" fillId="31" borderId="9" applyNumberFormat="0" applyProtection="0">
      <alignment horizontal="left" vertical="top" indent="1"/>
    </xf>
    <xf numFmtId="0" fontId="16" fillId="32" borderId="9" applyNumberFormat="0" applyProtection="0">
      <alignment horizontal="left" vertical="center" indent="1"/>
    </xf>
    <xf numFmtId="0" fontId="16" fillId="32" borderId="9" applyNumberFormat="0" applyProtection="0">
      <alignment horizontal="left" vertical="top" indent="1"/>
    </xf>
    <xf numFmtId="4" fontId="11" fillId="30" borderId="0" applyNumberFormat="0" applyProtection="0">
      <alignment horizontal="left" vertical="center" indent="1"/>
    </xf>
    <xf numFmtId="4" fontId="13" fillId="33" borderId="9" applyNumberFormat="0" applyProtection="0">
      <alignment vertical="center"/>
    </xf>
    <xf numFmtId="4" fontId="17" fillId="33" borderId="9" applyNumberFormat="0" applyProtection="0">
      <alignment vertical="center"/>
    </xf>
    <xf numFmtId="4" fontId="13" fillId="33" borderId="9" applyNumberFormat="0" applyProtection="0">
      <alignment horizontal="left" vertical="center" indent="1"/>
    </xf>
    <xf numFmtId="0" fontId="13" fillId="33" borderId="9" applyNumberFormat="0" applyProtection="0">
      <alignment horizontal="left" vertical="top" indent="1"/>
    </xf>
    <xf numFmtId="4" fontId="13" fillId="27" borderId="9" applyNumberFormat="0" applyProtection="0">
      <alignment horizontal="right" vertical="center"/>
    </xf>
    <xf numFmtId="4" fontId="17" fillId="27" borderId="9" applyNumberFormat="0" applyProtection="0">
      <alignment horizontal="right" vertical="center"/>
    </xf>
    <xf numFmtId="4" fontId="13" fillId="29" borderId="9" applyNumberFormat="0" applyProtection="0">
      <alignment horizontal="left" vertical="center" indent="1"/>
    </xf>
    <xf numFmtId="0" fontId="13" fillId="30" borderId="9" applyNumberFormat="0" applyProtection="0">
      <alignment horizontal="left" vertical="top" indent="1"/>
    </xf>
    <xf numFmtId="4" fontId="18" fillId="34" borderId="0" applyNumberFormat="0" applyProtection="0">
      <alignment horizontal="left" vertical="center" indent="1"/>
    </xf>
    <xf numFmtId="4" fontId="19" fillId="27" borderId="9" applyNumberFormat="0" applyProtection="0">
      <alignment horizontal="right" vertical="center"/>
    </xf>
    <xf numFmtId="0" fontId="48" fillId="0" borderId="0" applyNumberFormat="0" applyFill="0" applyBorder="0" applyAlignment="0" applyProtection="0"/>
    <xf numFmtId="0" fontId="49" fillId="0" borderId="11" applyNumberFormat="0" applyFill="0" applyAlignment="0" applyProtection="0"/>
    <xf numFmtId="0" fontId="50" fillId="0" borderId="0" applyNumberFormat="0" applyFill="0" applyBorder="0" applyAlignment="0" applyProtection="0"/>
    <xf numFmtId="0" fontId="1" fillId="0" borderId="0"/>
    <xf numFmtId="0" fontId="1" fillId="0" borderId="0"/>
    <xf numFmtId="0" fontId="1" fillId="0" borderId="0"/>
    <xf numFmtId="4" fontId="105" fillId="47" borderId="83" applyNumberFormat="0" applyProtection="0">
      <alignment horizontal="left" vertical="center" indent="1"/>
    </xf>
    <xf numFmtId="0" fontId="21" fillId="0" borderId="0"/>
    <xf numFmtId="0" fontId="1" fillId="0" borderId="0"/>
  </cellStyleXfs>
  <cellXfs count="902">
    <xf numFmtId="0" fontId="0" fillId="0" borderId="0" xfId="0"/>
    <xf numFmtId="0" fontId="3" fillId="0" borderId="0" xfId="0" applyFont="1"/>
    <xf numFmtId="0" fontId="3" fillId="0" borderId="0" xfId="0" applyFont="1" applyBorder="1"/>
    <xf numFmtId="0" fontId="3" fillId="0" borderId="0" xfId="0" applyFont="1" applyAlignment="1">
      <alignment horizontal="center" vertical="center"/>
    </xf>
    <xf numFmtId="0" fontId="2" fillId="0" borderId="0" xfId="0" applyFont="1" applyBorder="1" applyAlignment="1">
      <alignment horizontal="center" vertical="center"/>
    </xf>
    <xf numFmtId="49" fontId="3" fillId="0" borderId="0" xfId="0" applyNumberFormat="1" applyFont="1"/>
    <xf numFmtId="0" fontId="4" fillId="0" borderId="0" xfId="0" applyFont="1" applyAlignment="1">
      <alignment horizontal="center" vertical="center" wrapText="1"/>
    </xf>
    <xf numFmtId="49" fontId="3" fillId="0" borderId="0" xfId="0" applyNumberFormat="1" applyFont="1" applyBorder="1"/>
    <xf numFmtId="49" fontId="3" fillId="0" borderId="0" xfId="0" applyNumberFormat="1" applyFont="1" applyAlignment="1">
      <alignment horizontal="left" vertical="center"/>
    </xf>
    <xf numFmtId="0" fontId="2" fillId="0" borderId="0" xfId="0" applyFont="1"/>
    <xf numFmtId="0" fontId="7" fillId="0" borderId="0" xfId="0" applyFont="1" applyAlignment="1">
      <alignment vertical="center" wrapText="1"/>
    </xf>
    <xf numFmtId="0" fontId="7" fillId="0" borderId="0" xfId="0" applyFont="1" applyAlignment="1">
      <alignment horizontal="center" vertical="center" wrapText="1"/>
    </xf>
    <xf numFmtId="0" fontId="6" fillId="0" borderId="0" xfId="0" applyFont="1" applyAlignment="1">
      <alignment vertical="center" wrapText="1"/>
    </xf>
    <xf numFmtId="0" fontId="2" fillId="0" borderId="13" xfId="0"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Border="1" applyAlignment="1">
      <alignment horizontal="center" vertical="center" wrapText="1"/>
    </xf>
    <xf numFmtId="49" fontId="3" fillId="0" borderId="0" xfId="0" applyNumberFormat="1" applyFont="1" applyBorder="1" applyAlignment="1">
      <alignment vertical="center" wrapText="1"/>
    </xf>
    <xf numFmtId="0" fontId="3" fillId="0" borderId="0" xfId="0" applyFont="1" applyBorder="1" applyAlignment="1">
      <alignment vertical="center" wrapText="1"/>
    </xf>
    <xf numFmtId="0" fontId="3" fillId="0" borderId="0" xfId="0" applyFont="1" applyAlignment="1">
      <alignment horizontal="right" vertical="center" wrapText="1"/>
    </xf>
    <xf numFmtId="0" fontId="3" fillId="0" borderId="0" xfId="0" applyFont="1" applyAlignment="1">
      <alignment horizontal="center" vertical="center" wrapText="1"/>
    </xf>
    <xf numFmtId="0" fontId="3" fillId="0" borderId="13" xfId="0" applyFont="1" applyBorder="1" applyAlignment="1">
      <alignment horizontal="center" vertical="center" wrapText="1"/>
    </xf>
    <xf numFmtId="0" fontId="3" fillId="0" borderId="0" xfId="0" applyFont="1" applyBorder="1" applyAlignment="1">
      <alignment horizontal="left" vertical="center" wrapText="1"/>
    </xf>
    <xf numFmtId="49" fontId="3" fillId="0" borderId="13" xfId="0" applyNumberFormat="1" applyFont="1" applyBorder="1" applyAlignment="1">
      <alignment horizontal="left" vertical="center" wrapText="1" indent="1"/>
    </xf>
    <xf numFmtId="0" fontId="2"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6" fillId="0" borderId="14" xfId="0" applyFont="1" applyBorder="1" applyAlignment="1">
      <alignment horizontal="center" vertical="center" wrapText="1"/>
    </xf>
    <xf numFmtId="0" fontId="3" fillId="0" borderId="13" xfId="0" applyFont="1" applyFill="1" applyBorder="1" applyAlignment="1">
      <alignment horizontal="center" vertical="center" wrapText="1"/>
    </xf>
    <xf numFmtId="3" fontId="2" fillId="0" borderId="13" xfId="0" applyNumberFormat="1" applyFont="1" applyFill="1" applyBorder="1" applyAlignment="1">
      <alignment horizontal="center" vertical="center" wrapText="1"/>
    </xf>
    <xf numFmtId="3" fontId="2" fillId="0" borderId="14"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0" fontId="3" fillId="0" borderId="0" xfId="0" applyFont="1" applyFill="1"/>
    <xf numFmtId="49" fontId="2" fillId="0" borderId="13" xfId="0" applyNumberFormat="1" applyFont="1" applyBorder="1" applyAlignment="1">
      <alignment horizontal="left" vertical="center" wrapText="1" indent="1"/>
    </xf>
    <xf numFmtId="49" fontId="3" fillId="0" borderId="13" xfId="0" applyNumberFormat="1" applyFont="1" applyFill="1" applyBorder="1" applyAlignment="1">
      <alignment horizontal="left" vertical="center" wrapText="1" indent="1"/>
    </xf>
    <xf numFmtId="49" fontId="2" fillId="0" borderId="17" xfId="0" applyNumberFormat="1" applyFont="1" applyBorder="1" applyAlignment="1">
      <alignment horizontal="left" vertical="center" wrapText="1" indent="1"/>
    </xf>
    <xf numFmtId="49" fontId="3" fillId="0" borderId="0" xfId="0" applyNumberFormat="1" applyFont="1" applyAlignment="1">
      <alignment horizontal="left" vertical="center" wrapText="1" indent="1"/>
    </xf>
    <xf numFmtId="3" fontId="2" fillId="24" borderId="13" xfId="0" applyNumberFormat="1" applyFont="1" applyFill="1" applyBorder="1" applyAlignment="1">
      <alignment horizontal="right" vertical="center" wrapText="1" indent="1"/>
    </xf>
    <xf numFmtId="3" fontId="2" fillId="24" borderId="14" xfId="0" applyNumberFormat="1" applyFont="1" applyFill="1" applyBorder="1" applyAlignment="1">
      <alignment horizontal="right" vertical="center" wrapText="1" indent="1"/>
    </xf>
    <xf numFmtId="3" fontId="3" fillId="35" borderId="13" xfId="0" applyNumberFormat="1" applyFont="1" applyFill="1" applyBorder="1" applyAlignment="1">
      <alignment horizontal="right" vertical="center" wrapText="1" indent="1"/>
    </xf>
    <xf numFmtId="3" fontId="2" fillId="24" borderId="17" xfId="0" applyNumberFormat="1" applyFont="1" applyFill="1" applyBorder="1" applyAlignment="1" applyProtection="1">
      <alignment horizontal="right" vertical="center" wrapText="1" indent="1"/>
    </xf>
    <xf numFmtId="3" fontId="2" fillId="24" borderId="18" xfId="0" applyNumberFormat="1" applyFont="1" applyFill="1" applyBorder="1" applyAlignment="1">
      <alignment horizontal="right" vertical="center" wrapText="1" indent="1"/>
    </xf>
    <xf numFmtId="0" fontId="2" fillId="0" borderId="13" xfId="0" applyFont="1" applyBorder="1" applyAlignment="1">
      <alignment horizontal="left" vertical="top" wrapText="1" indent="1"/>
    </xf>
    <xf numFmtId="0" fontId="3" fillId="0" borderId="13" xfId="0" applyFont="1" applyBorder="1" applyAlignment="1">
      <alignment horizontal="left" vertical="top" wrapText="1" indent="1"/>
    </xf>
    <xf numFmtId="0" fontId="2" fillId="0" borderId="17" xfId="0" applyFont="1" applyBorder="1" applyAlignment="1">
      <alignment horizontal="left" wrapText="1" indent="1"/>
    </xf>
    <xf numFmtId="0" fontId="3" fillId="0" borderId="0" xfId="0" applyFont="1" applyAlignment="1">
      <alignment horizontal="left" indent="1"/>
    </xf>
    <xf numFmtId="3" fontId="3" fillId="35" borderId="14" xfId="0" applyNumberFormat="1" applyFont="1" applyFill="1" applyBorder="1" applyAlignment="1">
      <alignment horizontal="right" vertical="center" wrapText="1" indent="1"/>
    </xf>
    <xf numFmtId="3" fontId="6" fillId="24" borderId="13" xfId="0" applyNumberFormat="1" applyFont="1" applyFill="1" applyBorder="1" applyAlignment="1">
      <alignment horizontal="right" vertical="center" wrapText="1" indent="1"/>
    </xf>
    <xf numFmtId="3" fontId="6" fillId="24" borderId="17" xfId="0" applyNumberFormat="1" applyFont="1" applyFill="1" applyBorder="1" applyAlignment="1">
      <alignment horizontal="right" vertical="center" wrapText="1" indent="1"/>
    </xf>
    <xf numFmtId="49" fontId="2" fillId="0" borderId="13" xfId="0" applyNumberFormat="1" applyFont="1" applyFill="1" applyBorder="1" applyAlignment="1">
      <alignment horizontal="left" vertical="center" wrapText="1" indent="1"/>
    </xf>
    <xf numFmtId="49" fontId="2" fillId="0" borderId="17" xfId="0" applyNumberFormat="1" applyFont="1" applyFill="1" applyBorder="1" applyAlignment="1">
      <alignment horizontal="left" vertical="center" wrapText="1" indent="1"/>
    </xf>
    <xf numFmtId="3" fontId="3" fillId="0" borderId="13" xfId="0" applyNumberFormat="1" applyFont="1" applyFill="1" applyBorder="1" applyAlignment="1">
      <alignment horizontal="right" vertical="center" wrapText="1" indent="1"/>
    </xf>
    <xf numFmtId="0" fontId="6" fillId="24" borderId="14" xfId="0" applyFont="1" applyFill="1" applyBorder="1" applyAlignment="1">
      <alignment horizontal="right" vertical="center" wrapText="1" indent="1"/>
    </xf>
    <xf numFmtId="0" fontId="6" fillId="0" borderId="13" xfId="0" applyFont="1" applyBorder="1" applyAlignment="1">
      <alignment horizontal="left" vertical="center" wrapText="1" indent="1"/>
    </xf>
    <xf numFmtId="0" fontId="7" fillId="0" borderId="13" xfId="0" applyFont="1" applyBorder="1" applyAlignment="1">
      <alignment horizontal="left" vertical="center" wrapText="1" indent="1"/>
    </xf>
    <xf numFmtId="0" fontId="7" fillId="0" borderId="0" xfId="0" applyFont="1" applyAlignment="1">
      <alignment horizontal="left" vertical="center" wrapText="1" indent="1"/>
    </xf>
    <xf numFmtId="49" fontId="3" fillId="0" borderId="0" xfId="0" applyNumberFormat="1" applyFont="1" applyAlignment="1">
      <alignment vertical="center" wrapText="1"/>
    </xf>
    <xf numFmtId="3" fontId="6" fillId="0" borderId="0" xfId="44" applyNumberFormat="1" applyFont="1" applyBorder="1" applyAlignment="1">
      <alignment vertical="center" wrapText="1"/>
    </xf>
    <xf numFmtId="3" fontId="6" fillId="0" borderId="0" xfId="44" applyNumberFormat="1" applyFont="1" applyBorder="1" applyAlignment="1">
      <alignment horizontal="center" vertical="center" wrapText="1"/>
    </xf>
    <xf numFmtId="3" fontId="7" fillId="0" borderId="0" xfId="44" applyNumberFormat="1" applyFont="1" applyBorder="1" applyAlignment="1">
      <alignment vertical="center" wrapText="1"/>
    </xf>
    <xf numFmtId="0" fontId="2" fillId="0" borderId="0" xfId="0" applyFont="1" applyAlignment="1">
      <alignment vertical="center" wrapText="1"/>
    </xf>
    <xf numFmtId="0" fontId="2" fillId="0" borderId="0" xfId="0" applyFont="1" applyBorder="1" applyAlignment="1">
      <alignment vertical="center" wrapText="1"/>
    </xf>
    <xf numFmtId="0" fontId="7" fillId="24" borderId="18" xfId="0" applyFont="1" applyFill="1" applyBorder="1" applyAlignment="1">
      <alignment horizontal="right" vertical="center" wrapText="1" indent="1"/>
    </xf>
    <xf numFmtId="3" fontId="6" fillId="35" borderId="13" xfId="0" applyNumberFormat="1" applyFont="1" applyFill="1" applyBorder="1" applyAlignment="1">
      <alignment horizontal="right" vertical="center" wrapText="1" indent="1"/>
    </xf>
    <xf numFmtId="49" fontId="6" fillId="0" borderId="13" xfId="0" applyNumberFormat="1" applyFont="1" applyFill="1" applyBorder="1" applyAlignment="1">
      <alignment horizontal="left" vertical="center" wrapText="1" indent="1"/>
    </xf>
    <xf numFmtId="0" fontId="6" fillId="0" borderId="17" xfId="0" applyFont="1" applyBorder="1" applyAlignment="1">
      <alignment horizontal="left" vertical="center" wrapText="1" indent="1"/>
    </xf>
    <xf numFmtId="3" fontId="3" fillId="0" borderId="13" xfId="0" applyNumberFormat="1" applyFont="1" applyBorder="1" applyAlignment="1">
      <alignment horizontal="center" vertical="center" wrapText="1"/>
    </xf>
    <xf numFmtId="3" fontId="6" fillId="35" borderId="14" xfId="0" applyNumberFormat="1" applyFont="1" applyFill="1" applyBorder="1" applyAlignment="1">
      <alignment horizontal="right" vertical="center" wrapText="1" indent="1"/>
    </xf>
    <xf numFmtId="3" fontId="3" fillId="35" borderId="13" xfId="0" applyNumberFormat="1" applyFont="1" applyFill="1" applyBorder="1" applyAlignment="1">
      <alignment horizontal="right" vertical="center" wrapText="1"/>
    </xf>
    <xf numFmtId="3" fontId="3" fillId="0" borderId="14" xfId="0" applyNumberFormat="1" applyFont="1" applyBorder="1" applyAlignment="1">
      <alignment horizontal="center" vertical="center" wrapText="1"/>
    </xf>
    <xf numFmtId="3" fontId="3" fillId="0" borderId="17" xfId="0" applyNumberFormat="1" applyFont="1" applyBorder="1" applyAlignment="1">
      <alignment horizontal="center" vertical="center" wrapText="1"/>
    </xf>
    <xf numFmtId="3" fontId="3" fillId="0" borderId="18" xfId="0" applyNumberFormat="1" applyFont="1" applyBorder="1" applyAlignment="1">
      <alignment horizontal="center" vertical="center" wrapText="1"/>
    </xf>
    <xf numFmtId="49" fontId="2" fillId="0" borderId="13" xfId="0" applyNumberFormat="1" applyFont="1" applyBorder="1" applyAlignment="1">
      <alignment horizontal="left"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0" xfId="0" applyBorder="1"/>
    <xf numFmtId="0" fontId="6" fillId="0" borderId="13" xfId="0" applyFont="1" applyBorder="1" applyAlignment="1">
      <alignment horizontal="left" vertical="center" wrapText="1"/>
    </xf>
    <xf numFmtId="0" fontId="6" fillId="0" borderId="13" xfId="0" applyFont="1" applyFill="1" applyBorder="1" applyAlignment="1">
      <alignment horizontal="left" vertical="center" wrapText="1" indent="1"/>
    </xf>
    <xf numFmtId="0" fontId="7" fillId="0" borderId="0" xfId="0" applyFont="1"/>
    <xf numFmtId="1" fontId="3" fillId="0" borderId="13" xfId="0" applyNumberFormat="1" applyFont="1" applyFill="1" applyBorder="1" applyAlignment="1">
      <alignment horizontal="center" vertical="center" wrapText="1"/>
    </xf>
    <xf numFmtId="49" fontId="6" fillId="0" borderId="17" xfId="0" applyNumberFormat="1" applyFont="1" applyFill="1" applyBorder="1" applyAlignment="1">
      <alignment horizontal="left" vertical="center" wrapText="1" indent="1"/>
    </xf>
    <xf numFmtId="49" fontId="6" fillId="0" borderId="13" xfId="0" applyNumberFormat="1" applyFont="1" applyBorder="1" applyAlignment="1">
      <alignment vertical="center" wrapText="1"/>
    </xf>
    <xf numFmtId="0" fontId="6"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6" fillId="0" borderId="13" xfId="44" applyFont="1" applyBorder="1" applyAlignment="1">
      <alignment horizontal="center" vertical="center" wrapText="1"/>
    </xf>
    <xf numFmtId="3" fontId="7" fillId="0" borderId="13" xfId="44" applyNumberFormat="1" applyFont="1" applyBorder="1" applyAlignment="1">
      <alignment horizontal="center" vertical="center" wrapText="1"/>
    </xf>
    <xf numFmtId="0" fontId="6" fillId="0" borderId="14" xfId="44" applyFont="1" applyBorder="1" applyAlignment="1">
      <alignment horizontal="center" vertical="center" wrapText="1"/>
    </xf>
    <xf numFmtId="3" fontId="7" fillId="0" borderId="15" xfId="44" applyNumberFormat="1" applyFont="1" applyBorder="1" applyAlignment="1">
      <alignment vertical="center" wrapText="1"/>
    </xf>
    <xf numFmtId="3" fontId="7" fillId="0" borderId="14" xfId="44" applyNumberFormat="1" applyFont="1" applyBorder="1" applyAlignment="1">
      <alignment horizontal="center" vertical="center" wrapText="1"/>
    </xf>
    <xf numFmtId="3" fontId="7" fillId="0" borderId="16" xfId="44" applyNumberFormat="1"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2" fillId="0" borderId="13" xfId="0" applyFont="1" applyBorder="1" applyAlignment="1">
      <alignment horizontal="left" vertical="center" wrapText="1" indent="1"/>
    </xf>
    <xf numFmtId="0" fontId="7" fillId="0" borderId="13" xfId="0" applyFont="1" applyBorder="1" applyAlignment="1">
      <alignment horizontal="center" vertical="center" wrapText="1"/>
    </xf>
    <xf numFmtId="0" fontId="6" fillId="0" borderId="15" xfId="0" applyFont="1" applyBorder="1" applyAlignment="1">
      <alignment horizontal="left" vertical="center" wrapText="1" indent="1"/>
    </xf>
    <xf numFmtId="0" fontId="6" fillId="0" borderId="19" xfId="0" applyFont="1" applyBorder="1" applyAlignment="1">
      <alignment horizontal="left" vertical="center" wrapText="1" indent="1"/>
    </xf>
    <xf numFmtId="49" fontId="7" fillId="0" borderId="13" xfId="0" applyNumberFormat="1" applyFont="1" applyBorder="1" applyAlignment="1">
      <alignment horizontal="left" vertical="center" wrapText="1" indent="1"/>
    </xf>
    <xf numFmtId="0" fontId="2" fillId="0" borderId="20" xfId="0" applyFont="1" applyBorder="1" applyAlignment="1">
      <alignment horizontal="center" vertical="center" wrapText="1"/>
    </xf>
    <xf numFmtId="0" fontId="28" fillId="0" borderId="0" xfId="0" applyFont="1" applyBorder="1"/>
    <xf numFmtId="0" fontId="3" fillId="0" borderId="0" xfId="0" applyFont="1" applyFill="1" applyAlignment="1">
      <alignment vertical="center" wrapText="1"/>
    </xf>
    <xf numFmtId="0" fontId="2" fillId="0" borderId="22" xfId="0" applyFont="1" applyBorder="1" applyAlignment="1">
      <alignment vertical="center" wrapText="1"/>
    </xf>
    <xf numFmtId="0" fontId="7" fillId="35" borderId="14" xfId="0" applyFont="1" applyFill="1" applyBorder="1" applyAlignment="1">
      <alignment horizontal="left" vertical="center" wrapText="1" indent="1"/>
    </xf>
    <xf numFmtId="49" fontId="8" fillId="0" borderId="0" xfId="0" applyNumberFormat="1" applyFont="1" applyAlignment="1">
      <alignment horizontal="left" vertical="center" wrapText="1" indent="1"/>
    </xf>
    <xf numFmtId="49" fontId="7" fillId="0" borderId="13" xfId="0" applyNumberFormat="1" applyFont="1" applyFill="1" applyBorder="1" applyAlignment="1">
      <alignment horizontal="left" vertical="center" wrapText="1" indent="1"/>
    </xf>
    <xf numFmtId="1" fontId="6" fillId="24" borderId="13" xfId="0" applyNumberFormat="1" applyFont="1" applyFill="1" applyBorder="1" applyAlignment="1">
      <alignment horizontal="right" vertical="center" wrapText="1" indent="1"/>
    </xf>
    <xf numFmtId="0" fontId="7" fillId="0" borderId="15" xfId="0" applyFont="1" applyFill="1" applyBorder="1" applyAlignment="1">
      <alignment horizontal="center" vertical="center" wrapText="1"/>
    </xf>
    <xf numFmtId="3" fontId="2" fillId="0" borderId="14" xfId="0" applyNumberFormat="1" applyFont="1" applyFill="1" applyBorder="1" applyAlignment="1">
      <alignment horizontal="right" vertical="center" wrapText="1" indent="1"/>
    </xf>
    <xf numFmtId="0" fontId="3" fillId="0" borderId="0" xfId="0" applyFont="1" applyAlignment="1">
      <alignment horizontal="justify"/>
    </xf>
    <xf numFmtId="0" fontId="3" fillId="0" borderId="16" xfId="0" applyFont="1" applyFill="1" applyBorder="1" applyAlignment="1">
      <alignment horizontal="center" vertical="center"/>
    </xf>
    <xf numFmtId="0" fontId="2" fillId="0" borderId="17" xfId="0" applyFont="1" applyFill="1" applyBorder="1" applyAlignment="1">
      <alignment horizontal="left" wrapText="1" indent="1"/>
    </xf>
    <xf numFmtId="49" fontId="3" fillId="0" borderId="0" xfId="0" applyNumberFormat="1" applyFont="1" applyAlignment="1">
      <alignment horizontal="left" wrapText="1" indent="1"/>
    </xf>
    <xf numFmtId="0" fontId="3" fillId="0" borderId="0" xfId="0" applyFont="1" applyAlignment="1">
      <alignment vertical="center"/>
    </xf>
    <xf numFmtId="0" fontId="2" fillId="0" borderId="15" xfId="0" applyFont="1" applyFill="1" applyBorder="1" applyAlignment="1">
      <alignment horizontal="center" vertical="center" wrapText="1"/>
    </xf>
    <xf numFmtId="0" fontId="21" fillId="35" borderId="14" xfId="0" applyFont="1" applyFill="1" applyBorder="1" applyAlignment="1">
      <alignment horizontal="left" vertical="center" wrapText="1" indent="1"/>
    </xf>
    <xf numFmtId="0" fontId="7" fillId="35" borderId="26" xfId="0" applyFont="1" applyFill="1" applyBorder="1" applyAlignment="1">
      <alignment horizontal="left" vertical="center" wrapText="1" indent="1"/>
    </xf>
    <xf numFmtId="0" fontId="7" fillId="0" borderId="13" xfId="0" applyFont="1" applyBorder="1" applyAlignment="1">
      <alignment horizontal="left" vertical="top" wrapText="1" indent="1"/>
    </xf>
    <xf numFmtId="3" fontId="6" fillId="24" borderId="14" xfId="0" applyNumberFormat="1" applyFont="1" applyFill="1" applyBorder="1" applyAlignment="1">
      <alignment horizontal="right" vertical="center" wrapText="1" indent="1"/>
    </xf>
    <xf numFmtId="3" fontId="7" fillId="35" borderId="13" xfId="0" applyNumberFormat="1" applyFont="1" applyFill="1" applyBorder="1" applyAlignment="1">
      <alignment horizontal="right" vertical="center" wrapText="1" indent="1"/>
    </xf>
    <xf numFmtId="3" fontId="6" fillId="24" borderId="18" xfId="0" applyNumberFormat="1" applyFont="1" applyFill="1" applyBorder="1" applyAlignment="1">
      <alignment horizontal="right" vertical="center" wrapText="1" indent="1"/>
    </xf>
    <xf numFmtId="3" fontId="3" fillId="35" borderId="19" xfId="0" applyNumberFormat="1" applyFont="1" applyFill="1" applyBorder="1" applyAlignment="1">
      <alignment horizontal="right" vertical="center" wrapText="1" indent="1"/>
    </xf>
    <xf numFmtId="3" fontId="6" fillId="24" borderId="19" xfId="0" applyNumberFormat="1" applyFont="1" applyFill="1" applyBorder="1" applyAlignment="1">
      <alignment horizontal="right" vertical="center" wrapText="1" indent="1"/>
    </xf>
    <xf numFmtId="3" fontId="2" fillId="24" borderId="17" xfId="0" applyNumberFormat="1" applyFont="1" applyFill="1" applyBorder="1" applyAlignment="1">
      <alignment horizontal="right" vertical="center" wrapText="1" indent="1"/>
    </xf>
    <xf numFmtId="1" fontId="3" fillId="35" borderId="13" xfId="0" applyNumberFormat="1" applyFont="1" applyFill="1" applyBorder="1" applyAlignment="1">
      <alignment horizontal="right" vertical="center" wrapText="1" indent="1"/>
    </xf>
    <xf numFmtId="3" fontId="7" fillId="35" borderId="14" xfId="0" applyNumberFormat="1" applyFont="1" applyFill="1" applyBorder="1" applyAlignment="1">
      <alignment horizontal="right" vertical="center" wrapText="1" indent="1"/>
    </xf>
    <xf numFmtId="3" fontId="2" fillId="35" borderId="17" xfId="0" applyNumberFormat="1" applyFont="1" applyFill="1" applyBorder="1" applyAlignment="1">
      <alignment horizontal="right" vertical="center" wrapText="1" indent="1"/>
    </xf>
    <xf numFmtId="3" fontId="6" fillId="35" borderId="20" xfId="0" applyNumberFormat="1" applyFont="1" applyFill="1" applyBorder="1" applyAlignment="1">
      <alignment horizontal="right" vertical="center" wrapText="1" indent="1"/>
    </xf>
    <xf numFmtId="3" fontId="7" fillId="0" borderId="13" xfId="0" applyNumberFormat="1" applyFont="1" applyBorder="1" applyAlignment="1">
      <alignment horizontal="center" vertical="center" wrapText="1"/>
    </xf>
    <xf numFmtId="3" fontId="7" fillId="0" borderId="14" xfId="0" applyNumberFormat="1" applyFont="1" applyBorder="1" applyAlignment="1">
      <alignment horizontal="center" vertical="center" wrapText="1"/>
    </xf>
    <xf numFmtId="3" fontId="6" fillId="24" borderId="27" xfId="0" applyNumberFormat="1" applyFont="1" applyFill="1" applyBorder="1" applyAlignment="1">
      <alignment horizontal="right" vertical="center" wrapText="1" indent="1"/>
    </xf>
    <xf numFmtId="3" fontId="6" fillId="35" borderId="27" xfId="0" applyNumberFormat="1" applyFont="1" applyFill="1" applyBorder="1" applyAlignment="1">
      <alignment horizontal="right" vertical="center" wrapText="1" indent="1"/>
    </xf>
    <xf numFmtId="3" fontId="6" fillId="24" borderId="20" xfId="0" applyNumberFormat="1" applyFont="1" applyFill="1" applyBorder="1" applyAlignment="1">
      <alignment horizontal="right" vertical="center" wrapText="1" indent="1"/>
    </xf>
    <xf numFmtId="3" fontId="6" fillId="24" borderId="28" xfId="0" applyNumberFormat="1" applyFont="1" applyFill="1" applyBorder="1" applyAlignment="1">
      <alignment horizontal="right" vertical="center" wrapText="1" indent="1"/>
    </xf>
    <xf numFmtId="3" fontId="7" fillId="0" borderId="17" xfId="0" applyNumberFormat="1" applyFont="1" applyBorder="1" applyAlignment="1">
      <alignment horizontal="center" vertical="center" wrapText="1"/>
    </xf>
    <xf numFmtId="3" fontId="7" fillId="0" borderId="18" xfId="0" applyNumberFormat="1" applyFont="1" applyBorder="1" applyAlignment="1">
      <alignment horizontal="center" vertical="center" wrapText="1"/>
    </xf>
    <xf numFmtId="3" fontId="7" fillId="35" borderId="19" xfId="0" applyNumberFormat="1" applyFont="1" applyFill="1" applyBorder="1" applyAlignment="1">
      <alignment horizontal="right" vertical="center" wrapText="1" indent="1"/>
    </xf>
    <xf numFmtId="3" fontId="3" fillId="0" borderId="19" xfId="0" applyNumberFormat="1" applyFont="1" applyFill="1" applyBorder="1" applyAlignment="1">
      <alignment horizontal="right" vertical="center" wrapText="1" indent="1"/>
    </xf>
    <xf numFmtId="1" fontId="3" fillId="35" borderId="14" xfId="0" applyNumberFormat="1" applyFont="1" applyFill="1" applyBorder="1" applyAlignment="1">
      <alignment horizontal="right" vertical="center" wrapText="1" indent="1"/>
    </xf>
    <xf numFmtId="1" fontId="3" fillId="35" borderId="19" xfId="0" applyNumberFormat="1" applyFont="1" applyFill="1" applyBorder="1" applyAlignment="1">
      <alignment horizontal="right" vertical="center" wrapText="1" indent="1"/>
    </xf>
    <xf numFmtId="1" fontId="3" fillId="35" borderId="26" xfId="0" applyNumberFormat="1" applyFont="1" applyFill="1" applyBorder="1" applyAlignment="1">
      <alignment horizontal="right" vertical="center" wrapText="1" indent="1"/>
    </xf>
    <xf numFmtId="1" fontId="6" fillId="0" borderId="17" xfId="0" applyNumberFormat="1" applyFont="1" applyFill="1" applyBorder="1" applyAlignment="1">
      <alignment horizontal="right" vertical="center" wrapText="1" indent="1"/>
    </xf>
    <xf numFmtId="1" fontId="3" fillId="35" borderId="17" xfId="0" applyNumberFormat="1" applyFont="1" applyFill="1" applyBorder="1" applyAlignment="1">
      <alignment horizontal="right" vertical="center" wrapText="1" indent="1"/>
    </xf>
    <xf numFmtId="1" fontId="3" fillId="35" borderId="18" xfId="0" applyNumberFormat="1" applyFont="1" applyFill="1" applyBorder="1" applyAlignment="1">
      <alignment horizontal="right" vertical="center" wrapText="1" indent="1"/>
    </xf>
    <xf numFmtId="0" fontId="68" fillId="0" borderId="0" xfId="40"/>
    <xf numFmtId="0" fontId="9" fillId="0" borderId="13" xfId="0" applyFont="1" applyFill="1" applyBorder="1" applyAlignment="1">
      <alignment horizontal="left" vertical="center" wrapText="1" indent="1"/>
    </xf>
    <xf numFmtId="0" fontId="4" fillId="0" borderId="0" xfId="0" applyFont="1" applyBorder="1" applyAlignment="1">
      <alignment horizontal="center" vertical="center" wrapText="1"/>
    </xf>
    <xf numFmtId="0" fontId="6" fillId="0" borderId="0" xfId="0" applyFont="1" applyBorder="1" applyAlignment="1">
      <alignment horizontal="left" vertical="center" wrapText="1"/>
    </xf>
    <xf numFmtId="166" fontId="53" fillId="37" borderId="13" xfId="75" quotePrefix="1" applyNumberFormat="1" applyFont="1" applyFill="1" applyBorder="1" applyAlignment="1" applyProtection="1">
      <alignment horizontal="left" vertical="center" wrapText="1" indent="1"/>
      <protection locked="0"/>
    </xf>
    <xf numFmtId="166" fontId="52" fillId="37" borderId="13" xfId="83" quotePrefix="1" applyNumberFormat="1" applyFont="1" applyFill="1" applyBorder="1" applyAlignment="1" applyProtection="1">
      <alignment horizontal="left" vertical="center" wrapText="1" indent="1"/>
      <protection locked="0"/>
    </xf>
    <xf numFmtId="166" fontId="52" fillId="37" borderId="13" xfId="82" quotePrefix="1" applyNumberFormat="1" applyFont="1" applyFill="1" applyBorder="1" applyProtection="1">
      <alignment horizontal="left" vertical="center" indent="1"/>
      <protection locked="0"/>
    </xf>
    <xf numFmtId="0" fontId="7" fillId="0" borderId="13" xfId="0" applyFont="1" applyBorder="1"/>
    <xf numFmtId="166" fontId="53" fillId="37" borderId="13" xfId="50" quotePrefix="1" applyNumberFormat="1" applyFont="1" applyFill="1" applyBorder="1">
      <alignment horizontal="left" vertical="center" indent="1"/>
    </xf>
    <xf numFmtId="166" fontId="53" fillId="37" borderId="13" xfId="50" applyNumberFormat="1" applyFont="1" applyFill="1" applyBorder="1">
      <alignment horizontal="left" vertical="center" indent="1"/>
    </xf>
    <xf numFmtId="166" fontId="52" fillId="37" borderId="13" xfId="82" applyNumberFormat="1" applyFont="1" applyFill="1" applyBorder="1" applyAlignment="1" applyProtection="1">
      <alignment vertical="center"/>
      <protection locked="0"/>
    </xf>
    <xf numFmtId="166" fontId="53" fillId="37" borderId="13" xfId="82" quotePrefix="1" applyNumberFormat="1" applyFont="1" applyFill="1" applyBorder="1" applyProtection="1">
      <alignment horizontal="left" vertical="center" indent="1"/>
      <protection locked="0"/>
    </xf>
    <xf numFmtId="166" fontId="52" fillId="37" borderId="13" xfId="83" applyNumberFormat="1" applyFont="1" applyFill="1" applyBorder="1" applyAlignment="1" applyProtection="1">
      <alignment horizontal="left" vertical="center" wrapText="1" indent="1"/>
      <protection locked="0"/>
    </xf>
    <xf numFmtId="166" fontId="3" fillId="0" borderId="0" xfId="0" applyNumberFormat="1" applyFont="1" applyBorder="1"/>
    <xf numFmtId="166" fontId="3" fillId="0" borderId="0" xfId="0" applyNumberFormat="1" applyFont="1" applyBorder="1" applyAlignment="1">
      <alignment wrapText="1"/>
    </xf>
    <xf numFmtId="0" fontId="72" fillId="0" borderId="0" xfId="0" applyFont="1"/>
    <xf numFmtId="0" fontId="58" fillId="0" borderId="0" xfId="0" applyFont="1" applyFill="1" applyAlignment="1">
      <alignment horizontal="left" vertical="center" indent="1"/>
    </xf>
    <xf numFmtId="3" fontId="7" fillId="0" borderId="0" xfId="44" applyNumberFormat="1" applyFont="1" applyBorder="1" applyAlignment="1">
      <alignment horizontal="center" vertical="center" wrapText="1"/>
    </xf>
    <xf numFmtId="4" fontId="3" fillId="35" borderId="17" xfId="0" applyNumberFormat="1" applyFont="1" applyFill="1" applyBorder="1" applyAlignment="1">
      <alignment horizontal="right" vertical="center" wrapText="1" indent="1"/>
    </xf>
    <xf numFmtId="4" fontId="6" fillId="24" borderId="17" xfId="44" applyNumberFormat="1" applyFont="1" applyFill="1" applyBorder="1" applyAlignment="1">
      <alignment horizontal="right" vertical="center" wrapText="1" indent="1"/>
    </xf>
    <xf numFmtId="4" fontId="6" fillId="24" borderId="18" xfId="44" applyNumberFormat="1" applyFont="1" applyFill="1" applyBorder="1" applyAlignment="1">
      <alignment horizontal="right" vertical="center" wrapText="1" indent="1"/>
    </xf>
    <xf numFmtId="0" fontId="59" fillId="0" borderId="14" xfId="0" applyFont="1" applyFill="1" applyBorder="1" applyAlignment="1">
      <alignment horizontal="center" vertical="center" wrapText="1"/>
    </xf>
    <xf numFmtId="49" fontId="6" fillId="0" borderId="13" xfId="42" applyNumberFormat="1" applyFont="1" applyBorder="1" applyAlignment="1">
      <alignment horizontal="left" vertical="center" wrapText="1" indent="1"/>
    </xf>
    <xf numFmtId="3" fontId="6" fillId="24" borderId="13" xfId="42" applyNumberFormat="1" applyFont="1" applyFill="1" applyBorder="1" applyAlignment="1">
      <alignment horizontal="right" vertical="center" wrapText="1" indent="1"/>
    </xf>
    <xf numFmtId="3" fontId="3" fillId="35" borderId="13" xfId="42" applyNumberFormat="1" applyFont="1" applyFill="1" applyBorder="1" applyAlignment="1">
      <alignment horizontal="right" vertical="center" wrapText="1" indent="1"/>
    </xf>
    <xf numFmtId="3" fontId="3" fillId="35" borderId="19" xfId="42" applyNumberFormat="1" applyFont="1" applyFill="1" applyBorder="1" applyAlignment="1">
      <alignment horizontal="right" vertical="center" wrapText="1" indent="1"/>
    </xf>
    <xf numFmtId="0" fontId="3" fillId="0" borderId="19" xfId="42" applyFont="1" applyBorder="1" applyAlignment="1">
      <alignment horizontal="left" vertical="top" wrapText="1" indent="1"/>
    </xf>
    <xf numFmtId="0" fontId="9" fillId="0" borderId="0" xfId="0" applyFont="1" applyAlignment="1">
      <alignment horizontal="center" vertical="center"/>
    </xf>
    <xf numFmtId="0" fontId="9" fillId="0" borderId="0" xfId="0" applyFont="1" applyAlignment="1">
      <alignment horizontal="left" indent="1"/>
    </xf>
    <xf numFmtId="0" fontId="9" fillId="0" borderId="0" xfId="0" applyFont="1"/>
    <xf numFmtId="0" fontId="70" fillId="0" borderId="0" xfId="0" applyFont="1" applyAlignment="1">
      <alignment wrapText="1"/>
    </xf>
    <xf numFmtId="0" fontId="3" fillId="0" borderId="0" xfId="0" applyFont="1" applyFill="1" applyBorder="1"/>
    <xf numFmtId="0" fontId="2" fillId="0" borderId="0" xfId="0" applyFont="1" applyFill="1" applyBorder="1" applyAlignment="1">
      <alignment horizontal="center" vertical="center"/>
    </xf>
    <xf numFmtId="49" fontId="2" fillId="0" borderId="13" xfId="0" applyNumberFormat="1" applyFont="1" applyFill="1" applyBorder="1" applyAlignment="1">
      <alignment horizontal="left" vertical="center" wrapText="1"/>
    </xf>
    <xf numFmtId="0" fontId="3" fillId="0" borderId="0" xfId="0" applyFont="1" applyFill="1" applyBorder="1" applyAlignment="1">
      <alignment vertical="center"/>
    </xf>
    <xf numFmtId="0" fontId="3" fillId="0" borderId="16" xfId="0" applyFont="1" applyFill="1" applyBorder="1" applyAlignment="1">
      <alignment horizontal="center" vertical="center" wrapText="1"/>
    </xf>
    <xf numFmtId="49" fontId="3" fillId="0" borderId="0" xfId="0" applyNumberFormat="1" applyFont="1" applyFill="1" applyBorder="1" applyAlignment="1">
      <alignment horizontal="left" indent="1"/>
    </xf>
    <xf numFmtId="0" fontId="21" fillId="0" borderId="0" xfId="0" applyFont="1" applyFill="1" applyBorder="1" applyAlignment="1">
      <alignment vertical="center"/>
    </xf>
    <xf numFmtId="0" fontId="27" fillId="0" borderId="0" xfId="39" applyFont="1" applyAlignment="1">
      <alignment horizontal="center" vertical="center" wrapText="1"/>
    </xf>
    <xf numFmtId="0" fontId="3" fillId="0" borderId="0" xfId="39" applyFont="1"/>
    <xf numFmtId="0" fontId="3" fillId="0" borderId="0" xfId="39" applyFont="1" applyAlignment="1">
      <alignment horizontal="center"/>
    </xf>
    <xf numFmtId="0" fontId="2" fillId="0" borderId="15" xfId="39" applyFont="1" applyBorder="1" applyAlignment="1">
      <alignment horizontal="center" vertical="center" wrapText="1"/>
    </xf>
    <xf numFmtId="49" fontId="2" fillId="0" borderId="13" xfId="39" applyNumberFormat="1" applyFont="1" applyBorder="1" applyAlignment="1">
      <alignment horizontal="center" vertical="center" wrapText="1"/>
    </xf>
    <xf numFmtId="0" fontId="2" fillId="0" borderId="13" xfId="39" applyFont="1" applyBorder="1" applyAlignment="1">
      <alignment horizontal="center" vertical="center" wrapText="1"/>
    </xf>
    <xf numFmtId="0" fontId="2" fillId="0" borderId="14" xfId="39" applyFont="1" applyBorder="1" applyAlignment="1">
      <alignment horizontal="center" vertical="center" wrapText="1"/>
    </xf>
    <xf numFmtId="0" fontId="3" fillId="0" borderId="15" xfId="39" applyFont="1" applyBorder="1" applyAlignment="1">
      <alignment horizontal="center" wrapText="1"/>
    </xf>
    <xf numFmtId="49" fontId="2" fillId="0" borderId="13" xfId="39" applyNumberFormat="1" applyFont="1" applyBorder="1" applyAlignment="1">
      <alignment vertical="top" wrapText="1"/>
    </xf>
    <xf numFmtId="3" fontId="3" fillId="0" borderId="13" xfId="39" applyNumberFormat="1" applyFont="1" applyFill="1" applyBorder="1" applyAlignment="1">
      <alignment horizontal="center" wrapText="1"/>
    </xf>
    <xf numFmtId="0" fontId="3" fillId="0" borderId="15" xfId="39" applyFont="1" applyBorder="1" applyAlignment="1">
      <alignment horizontal="center" vertical="center" wrapText="1"/>
    </xf>
    <xf numFmtId="49" fontId="2" fillId="0" borderId="13" xfId="39" applyNumberFormat="1" applyFont="1" applyBorder="1" applyAlignment="1">
      <alignment horizontal="left" vertical="center" wrapText="1" indent="1"/>
    </xf>
    <xf numFmtId="3" fontId="6" fillId="24" borderId="13" xfId="39" applyNumberFormat="1" applyFont="1" applyFill="1" applyBorder="1" applyAlignment="1">
      <alignment horizontal="right" vertical="center" wrapText="1" indent="1"/>
    </xf>
    <xf numFmtId="3" fontId="3" fillId="35" borderId="13" xfId="39" applyNumberFormat="1" applyFont="1" applyFill="1" applyBorder="1" applyAlignment="1">
      <alignment horizontal="right" vertical="center" wrapText="1" indent="1"/>
    </xf>
    <xf numFmtId="3" fontId="3" fillId="24" borderId="13" xfId="39" applyNumberFormat="1" applyFont="1" applyFill="1" applyBorder="1" applyAlignment="1">
      <alignment horizontal="right" vertical="center" wrapText="1" indent="1"/>
    </xf>
    <xf numFmtId="49" fontId="3" fillId="0" borderId="13" xfId="39" applyNumberFormat="1" applyFont="1" applyBorder="1" applyAlignment="1">
      <alignment horizontal="left" vertical="center" wrapText="1" indent="1"/>
    </xf>
    <xf numFmtId="3" fontId="6" fillId="35" borderId="13" xfId="39" applyNumberFormat="1" applyFont="1" applyFill="1" applyBorder="1" applyAlignment="1">
      <alignment horizontal="right" vertical="center" wrapText="1" indent="1"/>
    </xf>
    <xf numFmtId="3" fontId="3" fillId="0" borderId="13" xfId="39" applyNumberFormat="1" applyFont="1" applyFill="1" applyBorder="1" applyAlignment="1">
      <alignment horizontal="right" vertical="center" wrapText="1" indent="1"/>
    </xf>
    <xf numFmtId="0" fontId="3" fillId="0" borderId="0" xfId="39" applyFont="1" applyFill="1" applyAlignment="1">
      <alignment horizontal="center"/>
    </xf>
    <xf numFmtId="0" fontId="3" fillId="0" borderId="0" xfId="39" applyFont="1" applyFill="1"/>
    <xf numFmtId="49" fontId="7" fillId="36" borderId="13" xfId="39" applyNumberFormat="1" applyFont="1" applyFill="1" applyBorder="1" applyAlignment="1">
      <alignment horizontal="left" vertical="center" wrapText="1" indent="1"/>
    </xf>
    <xf numFmtId="49" fontId="2" fillId="0" borderId="17" xfId="39" applyNumberFormat="1" applyFont="1" applyBorder="1" applyAlignment="1">
      <alignment horizontal="left" vertical="center" wrapText="1" indent="1"/>
    </xf>
    <xf numFmtId="3" fontId="6" fillId="24" borderId="17" xfId="39" applyNumberFormat="1" applyFont="1" applyFill="1" applyBorder="1" applyAlignment="1">
      <alignment horizontal="right" vertical="center" wrapText="1" indent="1"/>
    </xf>
    <xf numFmtId="0" fontId="3" fillId="0" borderId="0" xfId="39" applyFont="1" applyFill="1" applyBorder="1" applyAlignment="1">
      <alignment horizontal="center" vertical="center" wrapText="1"/>
    </xf>
    <xf numFmtId="49" fontId="2" fillId="0" borderId="0" xfId="39" applyNumberFormat="1" applyFont="1" applyFill="1" applyBorder="1" applyAlignment="1">
      <alignment horizontal="left" vertical="top" wrapText="1" indent="1"/>
    </xf>
    <xf numFmtId="3" fontId="6" fillId="0" borderId="0" xfId="39" applyNumberFormat="1" applyFont="1" applyFill="1" applyBorder="1" applyAlignment="1">
      <alignment horizontal="right" vertical="center" wrapText="1" indent="1"/>
    </xf>
    <xf numFmtId="0" fontId="7" fillId="0" borderId="0" xfId="39" applyFont="1" applyAlignment="1">
      <alignment horizontal="center"/>
    </xf>
    <xf numFmtId="0" fontId="7" fillId="0" borderId="0" xfId="39" applyFont="1"/>
    <xf numFmtId="49" fontId="7" fillId="0" borderId="0" xfId="39" applyNumberFormat="1" applyFont="1"/>
    <xf numFmtId="49" fontId="3" fillId="0" borderId="0" xfId="39" applyNumberFormat="1" applyFont="1"/>
    <xf numFmtId="0" fontId="3" fillId="0" borderId="20" xfId="0" applyFont="1" applyFill="1" applyBorder="1" applyAlignment="1">
      <alignment horizontal="center" vertical="center" wrapText="1"/>
    </xf>
    <xf numFmtId="0" fontId="72" fillId="0" borderId="0" xfId="0" applyFont="1" applyBorder="1" applyAlignment="1">
      <alignment horizontal="left" vertical="center"/>
    </xf>
    <xf numFmtId="3" fontId="3" fillId="0" borderId="14" xfId="0" applyNumberFormat="1" applyFont="1" applyFill="1" applyBorder="1" applyAlignment="1">
      <alignment horizontal="center" vertical="center" wrapText="1"/>
    </xf>
    <xf numFmtId="0" fontId="3" fillId="0" borderId="15" xfId="42" applyFont="1" applyBorder="1" applyAlignment="1">
      <alignment horizontal="center" vertical="center" wrapText="1"/>
    </xf>
    <xf numFmtId="3" fontId="6" fillId="24" borderId="14" xfId="42" applyNumberFormat="1" applyFont="1" applyFill="1" applyBorder="1" applyAlignment="1">
      <alignment horizontal="right" vertical="center" wrapText="1" indent="1"/>
    </xf>
    <xf numFmtId="0" fontId="3" fillId="0" borderId="16" xfId="42" applyFont="1" applyBorder="1" applyAlignment="1">
      <alignment horizontal="center" vertical="center" wrapText="1"/>
    </xf>
    <xf numFmtId="3" fontId="2" fillId="24" borderId="17" xfId="42" applyNumberFormat="1" applyFont="1" applyFill="1" applyBorder="1" applyAlignment="1">
      <alignment horizontal="right" vertical="center" wrapText="1" indent="1"/>
    </xf>
    <xf numFmtId="3" fontId="6" fillId="24" borderId="38" xfId="0" applyNumberFormat="1" applyFont="1" applyFill="1" applyBorder="1" applyAlignment="1">
      <alignment horizontal="right" vertical="center" wrapText="1" indent="1"/>
    </xf>
    <xf numFmtId="3" fontId="3" fillId="0" borderId="38" xfId="39" applyNumberFormat="1" applyFont="1" applyFill="1" applyBorder="1" applyAlignment="1">
      <alignment horizontal="center" wrapText="1"/>
    </xf>
    <xf numFmtId="3" fontId="6" fillId="24" borderId="38" xfId="39" applyNumberFormat="1" applyFont="1" applyFill="1" applyBorder="1" applyAlignment="1">
      <alignment horizontal="right" vertical="center" wrapText="1" indent="1"/>
    </xf>
    <xf numFmtId="3" fontId="3" fillId="35" borderId="38" xfId="39" applyNumberFormat="1" applyFont="1" applyFill="1" applyBorder="1" applyAlignment="1">
      <alignment horizontal="right" vertical="center" wrapText="1" indent="1"/>
    </xf>
    <xf numFmtId="3" fontId="3" fillId="24" borderId="38" xfId="39" applyNumberFormat="1" applyFont="1" applyFill="1" applyBorder="1" applyAlignment="1">
      <alignment horizontal="right" vertical="center" wrapText="1" indent="1"/>
    </xf>
    <xf numFmtId="3" fontId="6" fillId="35" borderId="38" xfId="39" applyNumberFormat="1" applyFont="1" applyFill="1" applyBorder="1" applyAlignment="1">
      <alignment horizontal="right" vertical="center" wrapText="1" indent="1"/>
    </xf>
    <xf numFmtId="3" fontId="3" fillId="0" borderId="38" xfId="39" applyNumberFormat="1" applyFont="1" applyFill="1" applyBorder="1" applyAlignment="1">
      <alignment horizontal="right" vertical="center" wrapText="1" indent="1"/>
    </xf>
    <xf numFmtId="3" fontId="7" fillId="35" borderId="38" xfId="39" applyNumberFormat="1" applyFont="1" applyFill="1" applyBorder="1" applyAlignment="1">
      <alignment horizontal="right" vertical="center" wrapText="1" indent="1"/>
    </xf>
    <xf numFmtId="3" fontId="6" fillId="24" borderId="39" xfId="39" applyNumberFormat="1" applyFont="1" applyFill="1" applyBorder="1" applyAlignment="1">
      <alignment horizontal="right" vertical="center" wrapText="1" indent="1"/>
    </xf>
    <xf numFmtId="49" fontId="7" fillId="0" borderId="13" xfId="39" applyNumberFormat="1" applyFont="1" applyBorder="1" applyAlignment="1">
      <alignment horizontal="left" vertical="center" wrapText="1" indent="1"/>
    </xf>
    <xf numFmtId="49" fontId="3" fillId="0" borderId="13" xfId="39" applyNumberFormat="1" applyFont="1" applyFill="1" applyBorder="1" applyAlignment="1">
      <alignment horizontal="left" vertical="center" wrapText="1" indent="1"/>
    </xf>
    <xf numFmtId="0" fontId="71" fillId="0" borderId="16" xfId="40" applyFont="1" applyBorder="1" applyAlignment="1">
      <alignment horizontal="center" vertical="center"/>
    </xf>
    <xf numFmtId="0" fontId="3" fillId="0" borderId="15" xfId="0" applyFont="1" applyBorder="1" applyAlignment="1">
      <alignment horizontal="center" vertical="top"/>
    </xf>
    <xf numFmtId="0" fontId="3" fillId="0" borderId="0" xfId="0" applyFont="1" applyAlignment="1">
      <alignment horizontal="left" vertical="center"/>
    </xf>
    <xf numFmtId="0" fontId="3" fillId="0" borderId="15" xfId="39" applyFont="1" applyFill="1" applyBorder="1" applyAlignment="1">
      <alignment horizontal="center" vertical="center" wrapText="1"/>
    </xf>
    <xf numFmtId="0" fontId="3" fillId="0" borderId="16" xfId="39" applyFont="1" applyFill="1" applyBorder="1" applyAlignment="1">
      <alignment horizontal="center" vertical="center" wrapText="1"/>
    </xf>
    <xf numFmtId="0" fontId="69" fillId="0" borderId="13" xfId="44" applyFont="1" applyBorder="1" applyAlignment="1">
      <alignment horizontal="center" vertical="center" wrapText="1"/>
    </xf>
    <xf numFmtId="49" fontId="73" fillId="0" borderId="17" xfId="42" applyNumberFormat="1" applyFont="1" applyBorder="1" applyAlignment="1">
      <alignment horizontal="left" vertical="center" wrapText="1" indent="1"/>
    </xf>
    <xf numFmtId="0" fontId="3" fillId="0" borderId="0" xfId="39" applyFont="1" applyAlignment="1">
      <alignment vertical="center" wrapText="1"/>
    </xf>
    <xf numFmtId="0" fontId="3" fillId="0" borderId="0" xfId="39" applyFont="1" applyBorder="1" applyAlignment="1">
      <alignment horizontal="center" vertical="center" wrapText="1"/>
    </xf>
    <xf numFmtId="0" fontId="6" fillId="0" borderId="0" xfId="39" applyFont="1" applyBorder="1" applyAlignment="1">
      <alignment horizontal="left" vertical="center" wrapText="1" indent="1"/>
    </xf>
    <xf numFmtId="49" fontId="30" fillId="0" borderId="0" xfId="39" applyNumberFormat="1" applyFont="1"/>
    <xf numFmtId="3" fontId="3" fillId="35" borderId="13" xfId="42" applyNumberFormat="1" applyFont="1" applyFill="1" applyBorder="1" applyAlignment="1">
      <alignment horizontal="center" vertical="center" wrapText="1"/>
    </xf>
    <xf numFmtId="165" fontId="64" fillId="39" borderId="13" xfId="0" applyNumberFormat="1" applyFont="1" applyFill="1" applyBorder="1" applyAlignment="1">
      <alignment vertical="center" wrapText="1"/>
    </xf>
    <xf numFmtId="165" fontId="64" fillId="40" borderId="13" xfId="0" applyNumberFormat="1" applyFont="1" applyFill="1" applyBorder="1" applyAlignment="1">
      <alignment vertical="center" wrapText="1"/>
    </xf>
    <xf numFmtId="165" fontId="64" fillId="35" borderId="13" xfId="0" applyNumberFormat="1" applyFont="1" applyFill="1" applyBorder="1" applyAlignment="1">
      <alignment vertical="center" wrapText="1"/>
    </xf>
    <xf numFmtId="165" fontId="64" fillId="24" borderId="13" xfId="0" applyNumberFormat="1" applyFont="1" applyFill="1" applyBorder="1" applyAlignment="1">
      <alignment vertical="center" wrapText="1"/>
    </xf>
    <xf numFmtId="165" fontId="64" fillId="40" borderId="14" xfId="0" applyNumberFormat="1" applyFont="1" applyFill="1" applyBorder="1" applyAlignment="1">
      <alignment vertical="center" wrapText="1"/>
    </xf>
    <xf numFmtId="165" fontId="59" fillId="39" borderId="13" xfId="0" applyNumberFormat="1" applyFont="1" applyFill="1" applyBorder="1" applyAlignment="1">
      <alignment vertical="center" wrapText="1"/>
    </xf>
    <xf numFmtId="165" fontId="59" fillId="35" borderId="13" xfId="0" applyNumberFormat="1" applyFont="1" applyFill="1" applyBorder="1" applyAlignment="1">
      <alignment vertical="center" wrapText="1"/>
    </xf>
    <xf numFmtId="165" fontId="64" fillId="0" borderId="13" xfId="0" applyNumberFormat="1" applyFont="1" applyFill="1" applyBorder="1" applyAlignment="1">
      <alignment horizontal="center" vertical="center" wrapText="1"/>
    </xf>
    <xf numFmtId="165" fontId="59" fillId="39" borderId="13" xfId="0" applyNumberFormat="1" applyFont="1" applyFill="1" applyBorder="1" applyAlignment="1">
      <alignment vertical="top" wrapText="1"/>
    </xf>
    <xf numFmtId="165" fontId="76" fillId="0" borderId="13" xfId="0" applyNumberFormat="1" applyFont="1" applyFill="1" applyBorder="1" applyAlignment="1">
      <alignment horizontal="center" vertical="center" wrapText="1"/>
    </xf>
    <xf numFmtId="165" fontId="77" fillId="39" borderId="13" xfId="0" applyNumberFormat="1" applyFont="1" applyFill="1" applyBorder="1" applyAlignment="1">
      <alignment vertical="center" wrapText="1"/>
    </xf>
    <xf numFmtId="165" fontId="64" fillId="41" borderId="13" xfId="0" applyNumberFormat="1" applyFont="1" applyFill="1" applyBorder="1" applyAlignment="1">
      <alignment horizontal="center" vertical="center" wrapText="1"/>
    </xf>
    <xf numFmtId="165" fontId="76" fillId="41" borderId="13" xfId="0" applyNumberFormat="1" applyFont="1" applyFill="1" applyBorder="1" applyAlignment="1">
      <alignment horizontal="center" vertical="center" wrapText="1"/>
    </xf>
    <xf numFmtId="165" fontId="59" fillId="39" borderId="17" xfId="0" applyNumberFormat="1" applyFont="1" applyFill="1" applyBorder="1" applyAlignment="1">
      <alignment vertical="center"/>
    </xf>
    <xf numFmtId="165" fontId="59" fillId="35" borderId="17" xfId="0" applyNumberFormat="1" applyFont="1" applyFill="1" applyBorder="1" applyAlignment="1">
      <alignment vertical="center"/>
    </xf>
    <xf numFmtId="165" fontId="64" fillId="40" borderId="17" xfId="0" applyNumberFormat="1" applyFont="1" applyFill="1" applyBorder="1" applyAlignment="1">
      <alignment vertical="center" wrapText="1"/>
    </xf>
    <xf numFmtId="165" fontId="64" fillId="40" borderId="18" xfId="0" applyNumberFormat="1" applyFont="1" applyFill="1" applyBorder="1" applyAlignment="1">
      <alignment vertical="center" wrapText="1"/>
    </xf>
    <xf numFmtId="49" fontId="74" fillId="0" borderId="13" xfId="0" applyNumberFormat="1" applyFont="1" applyFill="1" applyBorder="1" applyAlignment="1">
      <alignment horizontal="left" vertical="center" wrapText="1" indent="1"/>
    </xf>
    <xf numFmtId="49" fontId="71" fillId="0" borderId="13" xfId="0" applyNumberFormat="1" applyFont="1" applyFill="1" applyBorder="1" applyAlignment="1">
      <alignment horizontal="left" vertical="center" wrapText="1" indent="1"/>
    </xf>
    <xf numFmtId="0" fontId="2" fillId="0" borderId="38" xfId="0" applyFont="1" applyBorder="1" applyAlignment="1">
      <alignment horizontal="center" vertical="center" wrapText="1"/>
    </xf>
    <xf numFmtId="3" fontId="3" fillId="35" borderId="38" xfId="0" applyNumberFormat="1" applyFont="1" applyFill="1" applyBorder="1" applyAlignment="1">
      <alignment horizontal="right" vertical="center" wrapText="1" indent="1"/>
    </xf>
    <xf numFmtId="49" fontId="73" fillId="0" borderId="13" xfId="0" applyNumberFormat="1" applyFont="1" applyFill="1" applyBorder="1" applyAlignment="1">
      <alignment horizontal="left" vertical="center" wrapText="1" indent="1"/>
    </xf>
    <xf numFmtId="49" fontId="70" fillId="0" borderId="0" xfId="0" applyNumberFormat="1" applyFont="1" applyAlignment="1">
      <alignment horizontal="left" vertical="center"/>
    </xf>
    <xf numFmtId="3" fontId="3" fillId="35" borderId="13" xfId="0" applyNumberFormat="1" applyFont="1" applyFill="1" applyBorder="1" applyAlignment="1">
      <alignment horizontal="center" vertical="center" wrapText="1"/>
    </xf>
    <xf numFmtId="0" fontId="70" fillId="0" borderId="0" xfId="0" applyFont="1"/>
    <xf numFmtId="3" fontId="57" fillId="0" borderId="0" xfId="0" applyNumberFormat="1" applyFont="1"/>
    <xf numFmtId="49" fontId="7" fillId="0" borderId="0" xfId="0" applyNumberFormat="1" applyFont="1" applyAlignment="1">
      <alignment horizontal="left" vertical="center"/>
    </xf>
    <xf numFmtId="0" fontId="2" fillId="0" borderId="15" xfId="0" applyFont="1" applyBorder="1" applyAlignment="1">
      <alignment horizontal="center" vertical="center" wrapText="1"/>
    </xf>
    <xf numFmtId="49" fontId="2" fillId="0" borderId="13" xfId="0" applyNumberFormat="1" applyFont="1" applyBorder="1" applyAlignment="1">
      <alignment horizontal="left" vertical="center" wrapText="1" inden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0" xfId="0" applyFont="1" applyAlignment="1"/>
    <xf numFmtId="0" fontId="3" fillId="0" borderId="0" xfId="0" applyFont="1" applyAlignment="1">
      <alignment vertical="top" wrapText="1"/>
    </xf>
    <xf numFmtId="0" fontId="2" fillId="0" borderId="13" xfId="0" applyFont="1" applyBorder="1" applyAlignment="1">
      <alignment horizontal="center" vertical="center" wrapText="1"/>
    </xf>
    <xf numFmtId="49" fontId="2" fillId="0" borderId="13" xfId="0" applyNumberFormat="1" applyFont="1" applyFill="1" applyBorder="1" applyAlignment="1">
      <alignment vertical="center" wrapText="1"/>
    </xf>
    <xf numFmtId="49" fontId="75" fillId="0" borderId="13" xfId="0" applyNumberFormat="1" applyFont="1" applyFill="1" applyBorder="1" applyAlignment="1">
      <alignment vertical="center" wrapText="1"/>
    </xf>
    <xf numFmtId="49" fontId="3" fillId="0" borderId="13" xfId="0" applyNumberFormat="1" applyFont="1" applyFill="1" applyBorder="1" applyAlignment="1">
      <alignment vertical="center" wrapText="1"/>
    </xf>
    <xf numFmtId="49" fontId="7" fillId="0" borderId="13" xfId="0" applyNumberFormat="1" applyFont="1" applyFill="1" applyBorder="1" applyAlignment="1">
      <alignment vertical="center" wrapText="1"/>
    </xf>
    <xf numFmtId="49" fontId="6" fillId="0" borderId="17" xfId="0" applyNumberFormat="1" applyFont="1" applyFill="1" applyBorder="1" applyAlignment="1">
      <alignment vertical="center" wrapText="1"/>
    </xf>
    <xf numFmtId="0" fontId="3" fillId="0" borderId="71" xfId="0" applyFont="1" applyFill="1" applyBorder="1" applyAlignment="1">
      <alignment horizontal="center" vertical="center" wrapText="1"/>
    </xf>
    <xf numFmtId="0" fontId="6" fillId="0" borderId="71" xfId="0" applyFont="1" applyFill="1" applyBorder="1" applyAlignment="1">
      <alignment horizontal="left" vertical="center" wrapText="1" indent="1"/>
    </xf>
    <xf numFmtId="0" fontId="6" fillId="0" borderId="71" xfId="0" applyFont="1" applyFill="1" applyBorder="1" applyAlignment="1">
      <alignment horizontal="center" vertical="center" wrapText="1"/>
    </xf>
    <xf numFmtId="0" fontId="3" fillId="0" borderId="71" xfId="0" applyFont="1" applyFill="1" applyBorder="1" applyAlignment="1">
      <alignment horizontal="right" vertical="center" wrapText="1" indent="1"/>
    </xf>
    <xf numFmtId="49" fontId="82" fillId="0" borderId="52" xfId="39" applyNumberFormat="1" applyFont="1" applyBorder="1"/>
    <xf numFmtId="0" fontId="21" fillId="0" borderId="27" xfId="39" applyFont="1" applyBorder="1"/>
    <xf numFmtId="14" fontId="72" fillId="0" borderId="0" xfId="39" applyNumberFormat="1" applyFont="1" applyAlignment="1">
      <alignment vertical="center" wrapText="1"/>
    </xf>
    <xf numFmtId="0" fontId="72" fillId="0" borderId="0" xfId="39" applyFont="1" applyAlignment="1">
      <alignment vertical="center" wrapText="1"/>
    </xf>
    <xf numFmtId="0" fontId="21" fillId="0" borderId="20" xfId="39" applyFont="1" applyBorder="1" applyAlignment="1">
      <alignment vertical="center"/>
    </xf>
    <xf numFmtId="0" fontId="21" fillId="0" borderId="52" xfId="39" applyFont="1" applyBorder="1" applyAlignment="1">
      <alignment vertical="center"/>
    </xf>
    <xf numFmtId="0" fontId="2" fillId="0" borderId="57" xfId="0" applyFont="1" applyBorder="1" applyAlignment="1">
      <alignment horizontal="center" vertical="center" wrapText="1"/>
    </xf>
    <xf numFmtId="0" fontId="2" fillId="0" borderId="12" xfId="0" applyFont="1" applyBorder="1" applyAlignment="1">
      <alignment horizontal="center" vertical="center" wrapText="1"/>
    </xf>
    <xf numFmtId="3" fontId="6" fillId="24" borderId="72" xfId="0" applyNumberFormat="1" applyFont="1" applyFill="1" applyBorder="1" applyAlignment="1">
      <alignment horizontal="right" vertical="center" wrapText="1" indent="1"/>
    </xf>
    <xf numFmtId="3" fontId="6" fillId="24" borderId="51" xfId="0" applyNumberFormat="1" applyFont="1" applyFill="1" applyBorder="1" applyAlignment="1">
      <alignment horizontal="right" vertical="center" wrapText="1" indent="1"/>
    </xf>
    <xf numFmtId="0" fontId="3" fillId="38" borderId="0" xfId="0" applyFont="1" applyFill="1"/>
    <xf numFmtId="49" fontId="72" fillId="0" borderId="0" xfId="0" applyNumberFormat="1" applyFont="1" applyBorder="1" applyAlignment="1">
      <alignment horizontal="left" vertical="center" wrapText="1" indent="1"/>
    </xf>
    <xf numFmtId="0" fontId="61" fillId="0" borderId="0" xfId="0" applyFont="1"/>
    <xf numFmtId="0" fontId="83" fillId="0" borderId="0" xfId="0" applyFont="1"/>
    <xf numFmtId="3" fontId="21" fillId="0" borderId="0" xfId="44" applyNumberFormat="1" applyFont="1" applyBorder="1" applyAlignment="1">
      <alignment vertical="center"/>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13" xfId="0" applyFont="1" applyFill="1" applyBorder="1" applyAlignment="1">
      <alignment horizontal="center" vertical="center" wrapText="1"/>
    </xf>
    <xf numFmtId="4" fontId="6" fillId="24" borderId="17" xfId="0" applyNumberFormat="1" applyFont="1" applyFill="1" applyBorder="1" applyAlignment="1">
      <alignment horizontal="right" vertical="center" wrapText="1" indent="1"/>
    </xf>
    <xf numFmtId="0" fontId="7" fillId="0" borderId="0" xfId="0" applyFont="1" applyFill="1" applyAlignment="1">
      <alignment vertical="center" wrapText="1"/>
    </xf>
    <xf numFmtId="0" fontId="6" fillId="0" borderId="13" xfId="39" applyFont="1" applyBorder="1" applyAlignment="1">
      <alignment horizontal="center" vertical="center" wrapText="1"/>
    </xf>
    <xf numFmtId="0" fontId="6" fillId="0" borderId="13" xfId="39" applyFont="1" applyBorder="1" applyAlignment="1">
      <alignment horizontal="left" vertical="center" wrapText="1" indent="1"/>
    </xf>
    <xf numFmtId="0" fontId="6" fillId="0" borderId="14" xfId="39" applyFont="1" applyBorder="1" applyAlignment="1">
      <alignment horizontal="center" vertical="center" wrapText="1"/>
    </xf>
    <xf numFmtId="3" fontId="6" fillId="24" borderId="14" xfId="39" applyNumberFormat="1" applyFont="1" applyFill="1" applyBorder="1" applyAlignment="1">
      <alignment horizontal="right" vertical="center" wrapText="1" indent="1"/>
    </xf>
    <xf numFmtId="3" fontId="3" fillId="35" borderId="14" xfId="39" applyNumberFormat="1" applyFont="1" applyFill="1" applyBorder="1" applyAlignment="1">
      <alignment horizontal="right" vertical="center" wrapText="1" indent="1"/>
    </xf>
    <xf numFmtId="0" fontId="3" fillId="0" borderId="16" xfId="39" applyFont="1" applyBorder="1" applyAlignment="1">
      <alignment horizontal="center" vertical="center" wrapText="1"/>
    </xf>
    <xf numFmtId="0" fontId="6" fillId="0" borderId="17" xfId="39" applyFont="1" applyBorder="1" applyAlignment="1">
      <alignment horizontal="left" vertical="center" wrapText="1" indent="1"/>
    </xf>
    <xf numFmtId="3" fontId="3" fillId="35" borderId="17" xfId="39" applyNumberFormat="1" applyFont="1" applyFill="1" applyBorder="1" applyAlignment="1">
      <alignment horizontal="right" vertical="center" wrapText="1" indent="1"/>
    </xf>
    <xf numFmtId="3" fontId="3" fillId="35" borderId="18" xfId="39" applyNumberFormat="1" applyFont="1" applyFill="1" applyBorder="1" applyAlignment="1">
      <alignment horizontal="right" vertical="center" wrapText="1" indent="1"/>
    </xf>
    <xf numFmtId="0" fontId="86" fillId="0" borderId="13" xfId="0" applyFont="1" applyFill="1" applyBorder="1" applyAlignment="1">
      <alignment horizontal="center" vertical="center" wrapText="1"/>
    </xf>
    <xf numFmtId="0" fontId="86" fillId="0" borderId="14" xfId="0" applyFont="1" applyFill="1" applyBorder="1" applyAlignment="1">
      <alignment horizontal="center" vertical="center" wrapText="1"/>
    </xf>
    <xf numFmtId="0" fontId="69" fillId="0" borderId="13" xfId="40" applyFont="1" applyBorder="1" applyAlignment="1">
      <alignment horizontal="center" vertical="center"/>
    </xf>
    <xf numFmtId="0" fontId="69" fillId="0" borderId="13" xfId="40" applyFont="1" applyBorder="1" applyAlignment="1">
      <alignment vertical="center"/>
    </xf>
    <xf numFmtId="0" fontId="69" fillId="0" borderId="23" xfId="40" applyFont="1" applyBorder="1" applyAlignment="1">
      <alignment horizontal="center" vertical="center" wrapText="1"/>
    </xf>
    <xf numFmtId="0" fontId="69" fillId="0" borderId="25" xfId="40" applyFont="1" applyBorder="1" applyAlignment="1">
      <alignment horizontal="center" vertical="center"/>
    </xf>
    <xf numFmtId="0" fontId="69" fillId="0" borderId="25" xfId="40" applyFont="1" applyBorder="1" applyAlignment="1">
      <alignment horizontal="center" vertical="center" wrapText="1"/>
    </xf>
    <xf numFmtId="0" fontId="69" fillId="0" borderId="24" xfId="40" applyFont="1" applyBorder="1" applyAlignment="1">
      <alignment horizontal="center" vertical="center" wrapText="1"/>
    </xf>
    <xf numFmtId="0" fontId="69" fillId="0" borderId="15" xfId="40" applyFont="1" applyBorder="1" applyAlignment="1">
      <alignment vertical="center"/>
    </xf>
    <xf numFmtId="0" fontId="69" fillId="0" borderId="14" xfId="40" applyFont="1" applyBorder="1" applyAlignment="1">
      <alignment horizontal="center" vertical="center"/>
    </xf>
    <xf numFmtId="0" fontId="69" fillId="0" borderId="17" xfId="40" applyFont="1" applyBorder="1" applyAlignment="1">
      <alignment horizontal="left" vertical="center" indent="1"/>
    </xf>
    <xf numFmtId="0" fontId="71" fillId="0" borderId="22" xfId="40" applyFont="1" applyBorder="1" applyAlignment="1">
      <alignment horizontal="center" vertical="center"/>
    </xf>
    <xf numFmtId="0" fontId="69" fillId="0" borderId="29" xfId="40" applyFont="1" applyBorder="1" applyAlignment="1">
      <alignment horizontal="left" vertical="center" indent="1"/>
    </xf>
    <xf numFmtId="0" fontId="71" fillId="0" borderId="77" xfId="40" applyFont="1" applyBorder="1" applyAlignment="1">
      <alignment horizontal="center" vertical="center"/>
    </xf>
    <xf numFmtId="0" fontId="69" fillId="0" borderId="78" xfId="40" applyFont="1" applyBorder="1" applyAlignment="1">
      <alignment horizontal="left" vertical="center" indent="1"/>
    </xf>
    <xf numFmtId="3" fontId="6" fillId="35" borderId="78" xfId="0" applyNumberFormat="1" applyFont="1" applyFill="1" applyBorder="1" applyAlignment="1">
      <alignment horizontal="right" vertical="center" wrapText="1" indent="1"/>
    </xf>
    <xf numFmtId="165" fontId="6" fillId="24" borderId="79" xfId="0" applyNumberFormat="1" applyFont="1" applyFill="1" applyBorder="1" applyAlignment="1">
      <alignment horizontal="right" vertical="center" wrapText="1" indent="1"/>
    </xf>
    <xf numFmtId="0" fontId="68" fillId="0" borderId="0" xfId="40" applyBorder="1" applyAlignment="1">
      <alignment horizontal="center" vertical="center" wrapText="1"/>
    </xf>
    <xf numFmtId="166" fontId="6" fillId="24" borderId="72" xfId="0" applyNumberFormat="1" applyFont="1" applyFill="1" applyBorder="1" applyAlignment="1">
      <alignment horizontal="right" vertical="center" wrapText="1" indent="1"/>
    </xf>
    <xf numFmtId="3" fontId="6" fillId="35" borderId="81" xfId="0" applyNumberFormat="1" applyFont="1" applyFill="1" applyBorder="1" applyAlignment="1">
      <alignment horizontal="right" vertical="center" wrapText="1" indent="1"/>
    </xf>
    <xf numFmtId="165" fontId="6" fillId="24" borderId="80" xfId="0" applyNumberFormat="1" applyFont="1" applyFill="1" applyBorder="1" applyAlignment="1">
      <alignment horizontal="right" vertical="center" wrapText="1" indent="1"/>
    </xf>
    <xf numFmtId="166" fontId="6" fillId="24" borderId="51" xfId="0" applyNumberFormat="1" applyFont="1" applyFill="1" applyBorder="1" applyAlignment="1">
      <alignment horizontal="right" vertical="center" wrapText="1" indent="1"/>
    </xf>
    <xf numFmtId="0" fontId="68" fillId="0" borderId="0" xfId="40" applyFill="1"/>
    <xf numFmtId="0" fontId="68" fillId="0" borderId="0" xfId="40" applyAlignment="1">
      <alignment horizontal="center" vertical="center"/>
    </xf>
    <xf numFmtId="0" fontId="3" fillId="42" borderId="0" xfId="0" applyFont="1" applyFill="1" applyAlignment="1">
      <alignment vertical="center" wrapText="1"/>
    </xf>
    <xf numFmtId="0" fontId="72" fillId="0" borderId="0" xfId="0" applyFont="1" applyAlignment="1">
      <alignment horizontal="center"/>
    </xf>
    <xf numFmtId="0" fontId="3" fillId="0" borderId="0" xfId="39" applyFont="1" applyBorder="1" applyAlignment="1">
      <alignment vertical="center" wrapText="1"/>
    </xf>
    <xf numFmtId="0" fontId="83" fillId="0" borderId="0" xfId="39" applyFont="1" applyBorder="1" applyAlignment="1">
      <alignment vertical="center"/>
    </xf>
    <xf numFmtId="0" fontId="3" fillId="0" borderId="21" xfId="42" applyFont="1" applyBorder="1" applyAlignment="1">
      <alignment horizontal="center" vertical="center" wrapText="1"/>
    </xf>
    <xf numFmtId="2" fontId="68" fillId="0" borderId="0" xfId="40" applyNumberFormat="1" applyAlignment="1"/>
    <xf numFmtId="0" fontId="2" fillId="0" borderId="13"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7" fillId="0" borderId="0" xfId="0" applyFont="1" applyFill="1" applyBorder="1" applyAlignment="1">
      <alignment horizontal="left" vertical="center" wrapText="1" indent="1"/>
    </xf>
    <xf numFmtId="49" fontId="6" fillId="0" borderId="13" xfId="0" applyNumberFormat="1" applyFont="1" applyFill="1" applyBorder="1" applyAlignment="1">
      <alignment horizontal="left" vertical="center" indent="1"/>
    </xf>
    <xf numFmtId="49" fontId="6" fillId="37" borderId="13" xfId="0" applyNumberFormat="1" applyFont="1" applyFill="1" applyBorder="1" applyAlignment="1">
      <alignment horizontal="left" vertical="center" indent="1"/>
    </xf>
    <xf numFmtId="49" fontId="7" fillId="0" borderId="19" xfId="0" applyNumberFormat="1" applyFont="1" applyFill="1" applyBorder="1" applyAlignment="1">
      <alignment horizontal="left" vertical="center" wrapText="1" indent="1"/>
    </xf>
    <xf numFmtId="1" fontId="6" fillId="24" borderId="14" xfId="0" applyNumberFormat="1" applyFont="1" applyFill="1" applyBorder="1" applyAlignment="1">
      <alignment horizontal="right" vertical="center" wrapText="1" indent="1"/>
    </xf>
    <xf numFmtId="3" fontId="74" fillId="35" borderId="13" xfId="0" applyNumberFormat="1" applyFont="1" applyFill="1" applyBorder="1" applyAlignment="1">
      <alignment horizontal="right" vertical="center" wrapText="1" indent="1"/>
    </xf>
    <xf numFmtId="3" fontId="73" fillId="24" borderId="72" xfId="0" applyNumberFormat="1" applyFont="1" applyFill="1" applyBorder="1" applyAlignment="1">
      <alignment horizontal="right" vertical="center" wrapText="1" indent="1"/>
    </xf>
    <xf numFmtId="0" fontId="74" fillId="42" borderId="0" xfId="0" applyFont="1" applyFill="1" applyAlignment="1">
      <alignment vertical="center" wrapText="1"/>
    </xf>
    <xf numFmtId="0" fontId="73" fillId="0" borderId="0" xfId="0" applyFont="1" applyBorder="1" applyAlignment="1">
      <alignment vertical="center" wrapText="1"/>
    </xf>
    <xf numFmtId="0" fontId="74" fillId="0" borderId="0" xfId="0" applyFont="1" applyAlignment="1">
      <alignment vertical="center" wrapText="1"/>
    </xf>
    <xf numFmtId="0" fontId="73" fillId="0" borderId="0" xfId="0" applyFont="1" applyAlignment="1">
      <alignment horizontal="center" vertical="center"/>
    </xf>
    <xf numFmtId="0" fontId="73" fillId="0" borderId="0" xfId="0" applyFont="1" applyAlignment="1">
      <alignment vertical="center" wrapText="1"/>
    </xf>
    <xf numFmtId="3" fontId="73" fillId="24" borderId="13" xfId="0" applyNumberFormat="1" applyFont="1" applyFill="1" applyBorder="1" applyAlignment="1">
      <alignment horizontal="right" vertical="center" wrapText="1" indent="1"/>
    </xf>
    <xf numFmtId="0" fontId="72" fillId="0" borderId="0" xfId="0" applyFont="1" applyBorder="1"/>
    <xf numFmtId="0" fontId="70" fillId="0" borderId="0" xfId="0" applyFont="1" applyBorder="1"/>
    <xf numFmtId="3" fontId="3" fillId="0" borderId="0" xfId="0" applyNumberFormat="1" applyFont="1" applyFill="1" applyBorder="1"/>
    <xf numFmtId="4" fontId="7" fillId="0" borderId="0" xfId="44" applyNumberFormat="1" applyFont="1" applyBorder="1" applyAlignment="1">
      <alignment vertical="center" wrapText="1"/>
    </xf>
    <xf numFmtId="0" fontId="89" fillId="0" borderId="0" xfId="0" applyFont="1" applyAlignment="1">
      <alignment vertical="center"/>
    </xf>
    <xf numFmtId="0" fontId="87" fillId="0" borderId="0" xfId="0" applyFont="1" applyBorder="1" applyAlignment="1">
      <alignment horizontal="right"/>
    </xf>
    <xf numFmtId="49" fontId="83" fillId="0" borderId="0" xfId="0" applyNumberFormat="1" applyFont="1" applyBorder="1"/>
    <xf numFmtId="0" fontId="72" fillId="0" borderId="0" xfId="0" applyFont="1" applyBorder="1" applyAlignment="1">
      <alignment horizontal="right" vertical="center" wrapText="1"/>
    </xf>
    <xf numFmtId="49" fontId="72" fillId="0" borderId="0" xfId="0" applyNumberFormat="1" applyFont="1" applyBorder="1" applyAlignment="1">
      <alignment vertical="center"/>
    </xf>
    <xf numFmtId="0" fontId="69" fillId="0" borderId="13" xfId="0" applyFont="1" applyBorder="1" applyAlignment="1">
      <alignment horizontal="left" vertical="center" wrapText="1" indent="1"/>
    </xf>
    <xf numFmtId="49" fontId="71" fillId="0" borderId="13" xfId="0" applyNumberFormat="1" applyFont="1" applyBorder="1" applyAlignment="1">
      <alignment horizontal="left" vertical="center" wrapText="1" indent="1"/>
    </xf>
    <xf numFmtId="49" fontId="69" fillId="0" borderId="13" xfId="0" applyNumberFormat="1" applyFont="1" applyBorder="1" applyAlignment="1">
      <alignment horizontal="left" vertical="center" wrapText="1" indent="1"/>
    </xf>
    <xf numFmtId="0" fontId="69" fillId="0" borderId="27" xfId="0" applyFont="1" applyBorder="1" applyAlignment="1">
      <alignment horizontal="left" vertical="center" wrapText="1" indent="1"/>
    </xf>
    <xf numFmtId="0" fontId="69" fillId="0" borderId="75" xfId="0" applyFont="1" applyBorder="1" applyAlignment="1">
      <alignment horizontal="left" vertical="center" wrapText="1" indent="1"/>
    </xf>
    <xf numFmtId="49" fontId="69" fillId="0" borderId="13" xfId="42" applyNumberFormat="1" applyFont="1" applyBorder="1" applyAlignment="1">
      <alignment horizontal="left" vertical="center" wrapText="1" indent="1"/>
    </xf>
    <xf numFmtId="49" fontId="71" fillId="0" borderId="13" xfId="42" applyNumberFormat="1" applyFont="1" applyBorder="1" applyAlignment="1">
      <alignment horizontal="left" vertical="center" wrapText="1" indent="1"/>
    </xf>
    <xf numFmtId="49" fontId="71" fillId="0" borderId="19" xfId="0" applyNumberFormat="1" applyFont="1" applyBorder="1" applyAlignment="1">
      <alignment horizontal="left" vertical="center" wrapText="1" indent="1"/>
    </xf>
    <xf numFmtId="49" fontId="69" fillId="0" borderId="19" xfId="0" applyNumberFormat="1" applyFont="1" applyBorder="1" applyAlignment="1">
      <alignment horizontal="left" vertical="center" wrapText="1" indent="1"/>
    </xf>
    <xf numFmtId="0" fontId="69" fillId="0" borderId="17" xfId="0" applyFont="1" applyFill="1" applyBorder="1" applyAlignment="1">
      <alignment horizontal="left" vertical="center" wrapText="1" indent="1"/>
    </xf>
    <xf numFmtId="0" fontId="69" fillId="0" borderId="62" xfId="0" applyFont="1" applyBorder="1" applyAlignment="1">
      <alignment horizontal="left" vertical="center"/>
    </xf>
    <xf numFmtId="0" fontId="3" fillId="0" borderId="58" xfId="0" applyFont="1" applyBorder="1" applyAlignment="1">
      <alignment horizontal="left" vertical="center" wrapText="1"/>
    </xf>
    <xf numFmtId="0" fontId="3" fillId="0" borderId="59" xfId="0" applyFont="1" applyBorder="1" applyAlignment="1">
      <alignment horizontal="left" vertical="center" wrapText="1"/>
    </xf>
    <xf numFmtId="0" fontId="85" fillId="43" borderId="57" xfId="0" applyFont="1" applyFill="1" applyBorder="1" applyAlignment="1">
      <alignment horizontal="center" vertical="center" wrapText="1"/>
    </xf>
    <xf numFmtId="0" fontId="85" fillId="43" borderId="42" xfId="0" applyFont="1" applyFill="1" applyBorder="1" applyAlignment="1">
      <alignment horizontal="center" vertical="center" wrapText="1"/>
    </xf>
    <xf numFmtId="0" fontId="7" fillId="0" borderId="29" xfId="39" applyFont="1" applyBorder="1" applyAlignment="1">
      <alignment horizontal="center" vertical="center" wrapText="1"/>
    </xf>
    <xf numFmtId="0" fontId="7" fillId="0" borderId="34" xfId="39" applyFont="1" applyBorder="1" applyAlignment="1">
      <alignment horizontal="center" vertical="center" wrapText="1"/>
    </xf>
    <xf numFmtId="49" fontId="69" fillId="0" borderId="13" xfId="0" applyNumberFormat="1" applyFont="1" applyFill="1" applyBorder="1" applyAlignment="1">
      <alignment horizontal="left" vertical="center" wrapText="1" indent="1"/>
    </xf>
    <xf numFmtId="49" fontId="94" fillId="0" borderId="17" xfId="0" applyNumberFormat="1" applyFont="1" applyFill="1" applyBorder="1" applyAlignment="1">
      <alignment horizontal="left" vertical="center" wrapText="1" indent="1"/>
    </xf>
    <xf numFmtId="0" fontId="78" fillId="0" borderId="0" xfId="0" applyFont="1" applyFill="1" applyAlignment="1">
      <alignment horizontal="left" vertical="center" wrapText="1"/>
    </xf>
    <xf numFmtId="0" fontId="95" fillId="0" borderId="0" xfId="0" applyFont="1" applyAlignment="1">
      <alignment vertical="center"/>
    </xf>
    <xf numFmtId="0" fontId="21" fillId="0" borderId="0" xfId="0" applyFont="1" applyAlignment="1">
      <alignment vertical="center" wrapText="1"/>
    </xf>
    <xf numFmtId="49" fontId="21" fillId="0" borderId="0" xfId="0" applyNumberFormat="1" applyFont="1" applyAlignment="1">
      <alignment horizontal="left" vertical="center" wrapText="1" indent="1"/>
    </xf>
    <xf numFmtId="0" fontId="7" fillId="0" borderId="21" xfId="0" applyFont="1" applyBorder="1" applyAlignment="1">
      <alignment horizontal="center" vertical="center" wrapText="1"/>
    </xf>
    <xf numFmtId="49" fontId="7" fillId="45" borderId="13" xfId="0" applyNumberFormat="1" applyFont="1" applyFill="1" applyBorder="1" applyAlignment="1">
      <alignment horizontal="left" vertical="center" wrapText="1" indent="1"/>
    </xf>
    <xf numFmtId="49" fontId="7" fillId="38" borderId="13" xfId="0" applyNumberFormat="1" applyFont="1" applyFill="1" applyBorder="1" applyAlignment="1">
      <alignment horizontal="left" vertical="center" wrapText="1" indent="1"/>
    </xf>
    <xf numFmtId="0" fontId="6" fillId="0" borderId="19" xfId="42" applyFont="1" applyBorder="1" applyAlignment="1">
      <alignment horizontal="left" vertical="top" wrapText="1" indent="1"/>
    </xf>
    <xf numFmtId="3" fontId="6" fillId="46" borderId="13" xfId="42" applyNumberFormat="1" applyFont="1" applyFill="1" applyBorder="1" applyAlignment="1">
      <alignment horizontal="right" vertical="center" wrapText="1" indent="1"/>
    </xf>
    <xf numFmtId="3" fontId="6" fillId="46" borderId="14" xfId="42" applyNumberFormat="1" applyFont="1" applyFill="1" applyBorder="1" applyAlignment="1">
      <alignment horizontal="center" vertical="center" wrapText="1"/>
    </xf>
    <xf numFmtId="3" fontId="6" fillId="46" borderId="13" xfId="42" applyNumberFormat="1" applyFont="1" applyFill="1" applyBorder="1" applyAlignment="1">
      <alignment horizontal="center" vertical="center" wrapText="1"/>
    </xf>
    <xf numFmtId="3" fontId="6" fillId="46" borderId="14" xfId="42" applyNumberFormat="1" applyFont="1" applyFill="1" applyBorder="1" applyAlignment="1">
      <alignment horizontal="right" vertical="center" wrapText="1" indent="1"/>
    </xf>
    <xf numFmtId="0" fontId="98" fillId="0" borderId="0" xfId="0" applyFont="1" applyAlignment="1">
      <alignment vertical="center" wrapText="1"/>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14" xfId="0" applyFont="1" applyBorder="1" applyAlignment="1">
      <alignment horizontal="center" vertical="center" wrapText="1"/>
    </xf>
    <xf numFmtId="0" fontId="3" fillId="0" borderId="0" xfId="39" applyFont="1" applyFill="1" applyBorder="1" applyAlignment="1">
      <alignment vertical="center" wrapText="1"/>
    </xf>
    <xf numFmtId="0" fontId="83" fillId="0" borderId="0" xfId="39" applyFont="1" applyFill="1" applyBorder="1" applyAlignment="1">
      <alignment vertical="center"/>
    </xf>
    <xf numFmtId="0" fontId="3" fillId="0" borderId="13" xfId="42" applyFont="1" applyBorder="1" applyAlignment="1">
      <alignment horizontal="left" vertical="top" wrapText="1" indent="1"/>
    </xf>
    <xf numFmtId="0" fontId="87" fillId="0" borderId="0" xfId="89" applyFont="1"/>
    <xf numFmtId="0" fontId="87" fillId="0" borderId="0" xfId="0" applyFont="1"/>
    <xf numFmtId="0" fontId="87" fillId="0" borderId="0" xfId="0" applyFont="1" applyAlignment="1">
      <alignment vertical="center"/>
    </xf>
    <xf numFmtId="0" fontId="89" fillId="0" borderId="0" xfId="89" applyFont="1"/>
    <xf numFmtId="0" fontId="3" fillId="0" borderId="0" xfId="89" applyFont="1"/>
    <xf numFmtId="0" fontId="59" fillId="0" borderId="0" xfId="89" applyFont="1"/>
    <xf numFmtId="0" fontId="64" fillId="0" borderId="0" xfId="89" applyFont="1"/>
    <xf numFmtId="0" fontId="2" fillId="0" borderId="0" xfId="89" applyFont="1"/>
    <xf numFmtId="0" fontId="2" fillId="0" borderId="13" xfId="89" applyFont="1" applyBorder="1" applyAlignment="1">
      <alignment horizontal="center" vertical="center" wrapText="1"/>
    </xf>
    <xf numFmtId="0" fontId="2" fillId="0" borderId="14" xfId="89" applyFont="1" applyBorder="1" applyAlignment="1">
      <alignment horizontal="center" vertical="center" wrapText="1"/>
    </xf>
    <xf numFmtId="0" fontId="3" fillId="0" borderId="15" xfId="89" applyFont="1" applyBorder="1" applyAlignment="1">
      <alignment horizontal="center" vertical="center"/>
    </xf>
    <xf numFmtId="49" fontId="73" fillId="0" borderId="13" xfId="89" applyNumberFormat="1" applyFont="1" applyFill="1" applyBorder="1" applyAlignment="1">
      <alignment horizontal="left" vertical="top" wrapText="1"/>
    </xf>
    <xf numFmtId="3" fontId="6" fillId="0" borderId="13" xfId="89" applyNumberFormat="1" applyFont="1" applyFill="1" applyBorder="1" applyAlignment="1">
      <alignment horizontal="center" vertical="center" wrapText="1"/>
    </xf>
    <xf numFmtId="3" fontId="6" fillId="0" borderId="14" xfId="89" applyNumberFormat="1" applyFont="1" applyFill="1" applyBorder="1" applyAlignment="1">
      <alignment horizontal="center" vertical="center" wrapText="1"/>
    </xf>
    <xf numFmtId="49" fontId="73" fillId="0" borderId="13" xfId="89" applyNumberFormat="1" applyFont="1" applyFill="1" applyBorder="1" applyAlignment="1">
      <alignment horizontal="left" vertical="top" wrapText="1" indent="1"/>
    </xf>
    <xf numFmtId="49" fontId="74" fillId="0" borderId="13" xfId="89" applyNumberFormat="1" applyFont="1" applyFill="1" applyBorder="1" applyAlignment="1">
      <alignment horizontal="left" vertical="top" wrapText="1" indent="1"/>
    </xf>
    <xf numFmtId="49" fontId="74" fillId="0" borderId="13" xfId="89" applyNumberFormat="1" applyFont="1" applyFill="1" applyBorder="1" applyAlignment="1">
      <alignment horizontal="left" wrapText="1" indent="1"/>
    </xf>
    <xf numFmtId="49" fontId="74" fillId="0" borderId="13" xfId="89" applyNumberFormat="1" applyFont="1" applyFill="1" applyBorder="1" applyAlignment="1">
      <alignment horizontal="left" vertical="center" wrapText="1" indent="1"/>
    </xf>
    <xf numFmtId="0" fontId="100" fillId="0" borderId="0" xfId="89" applyFont="1"/>
    <xf numFmtId="49" fontId="74" fillId="0" borderId="13" xfId="89" applyNumberFormat="1" applyFont="1" applyFill="1" applyBorder="1" applyAlignment="1">
      <alignment horizontal="left" vertical="center" wrapText="1"/>
    </xf>
    <xf numFmtId="0" fontId="3" fillId="0" borderId="0" xfId="89" applyFont="1" applyAlignment="1">
      <alignment vertical="center"/>
    </xf>
    <xf numFmtId="0" fontId="89" fillId="0" borderId="0" xfId="89" applyFont="1" applyFill="1"/>
    <xf numFmtId="0" fontId="72" fillId="0" borderId="0" xfId="89" applyFont="1" applyFill="1"/>
    <xf numFmtId="0" fontId="72" fillId="0" borderId="0" xfId="89" applyFont="1"/>
    <xf numFmtId="49" fontId="74" fillId="0" borderId="13" xfId="89" applyNumberFormat="1" applyFont="1" applyFill="1" applyBorder="1" applyAlignment="1" applyProtection="1">
      <alignment horizontal="left" vertical="top" wrapText="1" indent="1"/>
      <protection locked="0"/>
    </xf>
    <xf numFmtId="49" fontId="73" fillId="0" borderId="17" xfId="89" applyNumberFormat="1" applyFont="1" applyFill="1" applyBorder="1" applyAlignment="1">
      <alignment horizontal="left" vertical="top" wrapText="1" indent="1"/>
    </xf>
    <xf numFmtId="0" fontId="89" fillId="0" borderId="0" xfId="89" applyFont="1" applyAlignment="1">
      <alignment vertical="center"/>
    </xf>
    <xf numFmtId="0" fontId="3" fillId="0" borderId="12" xfId="89" applyFont="1" applyBorder="1" applyAlignment="1">
      <alignment horizontal="center" vertical="center"/>
    </xf>
    <xf numFmtId="49" fontId="74" fillId="0" borderId="0" xfId="89" applyNumberFormat="1" applyFont="1" applyAlignment="1">
      <alignment horizontal="left" wrapText="1"/>
    </xf>
    <xf numFmtId="166" fontId="3" fillId="38" borderId="0" xfId="89" applyNumberFormat="1" applyFont="1" applyFill="1"/>
    <xf numFmtId="166" fontId="3" fillId="0" borderId="0" xfId="89" applyNumberFormat="1" applyFont="1"/>
    <xf numFmtId="0" fontId="59" fillId="38" borderId="0" xfId="89" applyFont="1" applyFill="1"/>
    <xf numFmtId="0" fontId="9" fillId="0" borderId="15" xfId="89" applyFont="1" applyBorder="1" applyAlignment="1">
      <alignment horizontal="center" vertical="center"/>
    </xf>
    <xf numFmtId="49" fontId="88" fillId="0" borderId="13" xfId="89" applyNumberFormat="1" applyFont="1" applyFill="1" applyBorder="1" applyAlignment="1">
      <alignment horizontal="left" vertical="top" wrapText="1" indent="1"/>
    </xf>
    <xf numFmtId="0" fontId="3" fillId="0" borderId="0" xfId="89" applyFont="1" applyAlignment="1">
      <alignment horizontal="center" vertical="center"/>
    </xf>
    <xf numFmtId="49" fontId="3" fillId="0" borderId="0" xfId="89" applyNumberFormat="1" applyFont="1" applyAlignment="1">
      <alignment horizontal="left" wrapText="1"/>
    </xf>
    <xf numFmtId="0" fontId="101" fillId="0" borderId="0" xfId="0" applyFont="1"/>
    <xf numFmtId="0" fontId="72" fillId="0" borderId="15" xfId="0" applyFont="1" applyBorder="1" applyAlignment="1">
      <alignment horizontal="center" vertical="center"/>
    </xf>
    <xf numFmtId="0" fontId="101" fillId="0" borderId="0" xfId="0" applyFont="1" applyAlignment="1">
      <alignment horizontal="left" vertical="center"/>
    </xf>
    <xf numFmtId="0" fontId="70" fillId="0" borderId="0" xfId="89" applyFont="1"/>
    <xf numFmtId="0" fontId="99" fillId="0" borderId="0" xfId="0" applyFont="1" applyFill="1" applyBorder="1" applyAlignment="1">
      <alignment vertical="center"/>
    </xf>
    <xf numFmtId="0" fontId="78" fillId="0" borderId="0" xfId="0" applyFont="1" applyFill="1" applyBorder="1" applyAlignment="1">
      <alignment vertical="center"/>
    </xf>
    <xf numFmtId="0" fontId="103" fillId="0" borderId="0" xfId="0" applyFont="1" applyFill="1" applyBorder="1"/>
    <xf numFmtId="0" fontId="104" fillId="0" borderId="0" xfId="0" applyFont="1" applyAlignment="1">
      <alignment horizontal="left" vertical="center"/>
    </xf>
    <xf numFmtId="0" fontId="2" fillId="0" borderId="20" xfId="0" applyFont="1" applyBorder="1" applyAlignment="1">
      <alignment horizontal="center" vertical="center" wrapText="1"/>
    </xf>
    <xf numFmtId="0" fontId="2" fillId="0" borderId="14" xfId="0" applyFont="1" applyBorder="1" applyAlignment="1">
      <alignment horizontal="center" vertical="center" wrapText="1"/>
    </xf>
    <xf numFmtId="3" fontId="7" fillId="35" borderId="13" xfId="0" applyNumberFormat="1" applyFont="1" applyFill="1" applyBorder="1" applyAlignment="1">
      <alignment horizontal="center" vertical="center" wrapText="1"/>
    </xf>
    <xf numFmtId="3" fontId="6" fillId="24" borderId="20" xfId="0" applyNumberFormat="1" applyFont="1" applyFill="1" applyBorder="1" applyAlignment="1">
      <alignment horizontal="center" vertical="center" wrapText="1"/>
    </xf>
    <xf numFmtId="0" fontId="72" fillId="0" borderId="0" xfId="0" applyFont="1" applyBorder="1" applyAlignment="1">
      <alignment horizontal="left" vertical="center" wrapText="1" indent="3"/>
    </xf>
    <xf numFmtId="0" fontId="2" fillId="0" borderId="13" xfId="0" applyFont="1" applyFill="1" applyBorder="1" applyAlignment="1">
      <alignment horizontal="center" vertical="center" wrapText="1"/>
    </xf>
    <xf numFmtId="0" fontId="74" fillId="0" borderId="15" xfId="89" applyFont="1" applyBorder="1" applyAlignment="1">
      <alignment horizontal="center" vertical="center"/>
    </xf>
    <xf numFmtId="0" fontId="3" fillId="0" borderId="15" xfId="89" applyFont="1" applyFill="1" applyBorder="1" applyAlignment="1">
      <alignment horizontal="center" vertical="center"/>
    </xf>
    <xf numFmtId="49" fontId="3" fillId="0" borderId="13" xfId="89" applyNumberFormat="1" applyFont="1" applyFill="1" applyBorder="1" applyAlignment="1">
      <alignment horizontal="left" vertical="top" wrapText="1" indent="1"/>
    </xf>
    <xf numFmtId="49" fontId="72" fillId="0" borderId="0" xfId="0" applyNumberFormat="1" applyFont="1"/>
    <xf numFmtId="49" fontId="61" fillId="0" borderId="0" xfId="0" applyNumberFormat="1" applyFont="1"/>
    <xf numFmtId="49" fontId="83" fillId="0" borderId="0" xfId="0" applyNumberFormat="1" applyFont="1"/>
    <xf numFmtId="49" fontId="3" fillId="0" borderId="0" xfId="0" applyNumberFormat="1" applyFont="1" applyAlignment="1">
      <alignment horizontal="justify"/>
    </xf>
    <xf numFmtId="49" fontId="3" fillId="0" borderId="0" xfId="89" applyNumberFormat="1" applyFont="1"/>
    <xf numFmtId="49" fontId="3" fillId="0" borderId="0" xfId="89" applyNumberFormat="1" applyFont="1" applyAlignment="1">
      <alignment vertical="center"/>
    </xf>
    <xf numFmtId="49" fontId="70" fillId="0" borderId="0" xfId="89" applyNumberFormat="1" applyFont="1"/>
    <xf numFmtId="0" fontId="2" fillId="0" borderId="13" xfId="0" applyFont="1" applyBorder="1" applyAlignment="1">
      <alignment horizontal="center" vertical="center" wrapText="1"/>
    </xf>
    <xf numFmtId="0" fontId="2" fillId="0" borderId="2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3" fillId="0" borderId="21" xfId="90" applyFont="1" applyBorder="1" applyAlignment="1">
      <alignment horizontal="center" vertical="center" wrapText="1"/>
    </xf>
    <xf numFmtId="49" fontId="69" fillId="0" borderId="13" xfId="90" applyNumberFormat="1" applyFont="1" applyBorder="1" applyAlignment="1">
      <alignment horizontal="left" vertical="center" wrapText="1" indent="1"/>
    </xf>
    <xf numFmtId="3" fontId="6" fillId="24" borderId="13" xfId="90" applyNumberFormat="1" applyFont="1" applyFill="1" applyBorder="1" applyAlignment="1">
      <alignment horizontal="right" vertical="center" wrapText="1" indent="1"/>
    </xf>
    <xf numFmtId="3" fontId="6" fillId="24" borderId="14" xfId="90" applyNumberFormat="1" applyFont="1" applyFill="1" applyBorder="1" applyAlignment="1">
      <alignment horizontal="right" vertical="center" wrapText="1" indent="1"/>
    </xf>
    <xf numFmtId="49" fontId="71" fillId="0" borderId="13" xfId="90" applyNumberFormat="1" applyFont="1" applyBorder="1" applyAlignment="1">
      <alignment horizontal="left" vertical="center" wrapText="1" indent="1"/>
    </xf>
    <xf numFmtId="3" fontId="3" fillId="35" borderId="19" xfId="90" applyNumberFormat="1" applyFont="1" applyFill="1" applyBorder="1" applyAlignment="1">
      <alignment horizontal="center" vertical="center" wrapText="1"/>
    </xf>
    <xf numFmtId="3" fontId="3" fillId="35" borderId="13" xfId="90" applyNumberFormat="1" applyFont="1" applyFill="1" applyBorder="1" applyAlignment="1">
      <alignment horizontal="center" vertical="center" wrapText="1"/>
    </xf>
    <xf numFmtId="3" fontId="6" fillId="46" borderId="13" xfId="90" applyNumberFormat="1" applyFont="1" applyFill="1" applyBorder="1" applyAlignment="1">
      <alignment horizontal="right" vertical="center" wrapText="1" indent="1"/>
    </xf>
    <xf numFmtId="3" fontId="6" fillId="46" borderId="14" xfId="90" applyNumberFormat="1" applyFont="1" applyFill="1" applyBorder="1" applyAlignment="1">
      <alignment horizontal="center" vertical="center" wrapText="1"/>
    </xf>
    <xf numFmtId="3" fontId="3" fillId="35" borderId="19" xfId="90" applyNumberFormat="1" applyFont="1" applyFill="1" applyBorder="1" applyAlignment="1">
      <alignment horizontal="right" vertical="center" wrapText="1" indent="1"/>
    </xf>
    <xf numFmtId="3" fontId="6" fillId="46" borderId="13" xfId="90" applyNumberFormat="1" applyFont="1" applyFill="1" applyBorder="1" applyAlignment="1">
      <alignment horizontal="center" vertical="center" wrapText="1"/>
    </xf>
    <xf numFmtId="3" fontId="6" fillId="46" borderId="14" xfId="90" applyNumberFormat="1" applyFont="1" applyFill="1" applyBorder="1" applyAlignment="1">
      <alignment horizontal="right" vertical="center" wrapText="1" indent="1"/>
    </xf>
    <xf numFmtId="167" fontId="6" fillId="24" borderId="13" xfId="0" applyNumberFormat="1" applyFont="1" applyFill="1" applyBorder="1" applyAlignment="1">
      <alignment horizontal="right" vertical="center" wrapText="1" indent="1"/>
    </xf>
    <xf numFmtId="167" fontId="6" fillId="24" borderId="20" xfId="0" applyNumberFormat="1" applyFont="1" applyFill="1" applyBorder="1" applyAlignment="1">
      <alignment horizontal="right" vertical="center" wrapText="1" indent="1"/>
    </xf>
    <xf numFmtId="167" fontId="6" fillId="24" borderId="61" xfId="0" applyNumberFormat="1" applyFont="1" applyFill="1" applyBorder="1" applyAlignment="1">
      <alignment horizontal="right" vertical="center" wrapText="1" indent="1"/>
    </xf>
    <xf numFmtId="167" fontId="3" fillId="0" borderId="23" xfId="0" applyNumberFormat="1" applyFont="1" applyBorder="1" applyAlignment="1">
      <alignment vertical="center" wrapText="1"/>
    </xf>
    <xf numFmtId="167" fontId="3" fillId="0" borderId="25" xfId="0" applyNumberFormat="1" applyFont="1" applyBorder="1" applyAlignment="1">
      <alignment vertical="center" wrapText="1"/>
    </xf>
    <xf numFmtId="167" fontId="3" fillId="0" borderId="24" xfId="0" applyNumberFormat="1" applyFont="1" applyBorder="1" applyAlignment="1">
      <alignment vertical="center" wrapText="1"/>
    </xf>
    <xf numFmtId="167" fontId="3" fillId="35" borderId="13" xfId="27" applyNumberFormat="1" applyFont="1" applyFill="1" applyBorder="1" applyAlignment="1">
      <alignment horizontal="right" vertical="center" wrapText="1" indent="1"/>
    </xf>
    <xf numFmtId="167" fontId="3" fillId="0" borderId="15" xfId="0" applyNumberFormat="1" applyFont="1" applyBorder="1" applyAlignment="1">
      <alignment vertical="center" wrapText="1"/>
    </xf>
    <xf numFmtId="167" fontId="3" fillId="0" borderId="13" xfId="0" applyNumberFormat="1" applyFont="1" applyBorder="1" applyAlignment="1">
      <alignment vertical="center" wrapText="1"/>
    </xf>
    <xf numFmtId="167" fontId="3" fillId="0" borderId="14" xfId="0" applyNumberFormat="1" applyFont="1" applyBorder="1" applyAlignment="1">
      <alignment vertical="center" wrapText="1"/>
    </xf>
    <xf numFmtId="167" fontId="3" fillId="37" borderId="13" xfId="27" applyNumberFormat="1" applyFont="1" applyFill="1" applyBorder="1" applyAlignment="1">
      <alignment horizontal="right" vertical="center" wrapText="1" indent="1"/>
    </xf>
    <xf numFmtId="167" fontId="6" fillId="37" borderId="13" xfId="0" applyNumberFormat="1" applyFont="1" applyFill="1" applyBorder="1" applyAlignment="1">
      <alignment horizontal="right" vertical="center" wrapText="1" indent="1"/>
    </xf>
    <xf numFmtId="167" fontId="6" fillId="37" borderId="20" xfId="0" applyNumberFormat="1" applyFont="1" applyFill="1" applyBorder="1" applyAlignment="1">
      <alignment horizontal="right" vertical="center" wrapText="1" indent="1"/>
    </xf>
    <xf numFmtId="167" fontId="3" fillId="0" borderId="61" xfId="0" applyNumberFormat="1" applyFont="1" applyBorder="1" applyAlignment="1">
      <alignment horizontal="center" vertical="center" wrapText="1"/>
    </xf>
    <xf numFmtId="167" fontId="3" fillId="0" borderId="13" xfId="0" applyNumberFormat="1" applyFont="1" applyBorder="1" applyAlignment="1">
      <alignment horizontal="center" vertical="center" wrapText="1"/>
    </xf>
    <xf numFmtId="167" fontId="3" fillId="0" borderId="38" xfId="0" applyNumberFormat="1" applyFont="1" applyBorder="1" applyAlignment="1">
      <alignment horizontal="center" vertical="center" wrapText="1"/>
    </xf>
    <xf numFmtId="167" fontId="3" fillId="0" borderId="61" xfId="0" applyNumberFormat="1" applyFont="1" applyBorder="1" applyAlignment="1">
      <alignment vertical="center" wrapText="1"/>
    </xf>
    <xf numFmtId="167" fontId="3" fillId="0" borderId="38" xfId="0" applyNumberFormat="1" applyFont="1" applyBorder="1" applyAlignment="1">
      <alignment vertical="center" wrapText="1"/>
    </xf>
    <xf numFmtId="167" fontId="6" fillId="24" borderId="17" xfId="0" applyNumberFormat="1" applyFont="1" applyFill="1" applyBorder="1" applyAlignment="1">
      <alignment horizontal="right" vertical="center" wrapText="1" indent="1"/>
    </xf>
    <xf numFmtId="167" fontId="6" fillId="24" borderId="28" xfId="0" applyNumberFormat="1" applyFont="1" applyFill="1" applyBorder="1" applyAlignment="1">
      <alignment horizontal="right" vertical="center" wrapText="1" indent="1"/>
    </xf>
    <xf numFmtId="167" fontId="6" fillId="24" borderId="76" xfId="0" applyNumberFormat="1" applyFont="1" applyFill="1" applyBorder="1" applyAlignment="1">
      <alignment horizontal="right" vertical="center" wrapText="1" indent="1"/>
    </xf>
    <xf numFmtId="167" fontId="3" fillId="0" borderId="16" xfId="0" applyNumberFormat="1" applyFont="1" applyBorder="1" applyAlignment="1">
      <alignment vertical="center" wrapText="1"/>
    </xf>
    <xf numFmtId="167" fontId="3" fillId="0" borderId="17" xfId="0" applyNumberFormat="1" applyFont="1" applyBorder="1" applyAlignment="1">
      <alignment vertical="center" wrapText="1"/>
    </xf>
    <xf numFmtId="167" fontId="3" fillId="0" borderId="18" xfId="0" applyNumberFormat="1" applyFont="1" applyBorder="1" applyAlignment="1">
      <alignment vertical="center" wrapText="1"/>
    </xf>
    <xf numFmtId="167" fontId="85" fillId="43" borderId="43" xfId="0" applyNumberFormat="1" applyFont="1" applyFill="1" applyBorder="1" applyAlignment="1">
      <alignment horizontal="right" vertical="center" wrapText="1" indent="1"/>
    </xf>
    <xf numFmtId="167" fontId="74" fillId="0" borderId="23" xfId="0" applyNumberFormat="1" applyFont="1" applyBorder="1" applyAlignment="1">
      <alignment vertical="center" wrapText="1"/>
    </xf>
    <xf numFmtId="167" fontId="74" fillId="0" borderId="25" xfId="0" applyNumberFormat="1" applyFont="1" applyBorder="1" applyAlignment="1">
      <alignment vertical="center" wrapText="1"/>
    </xf>
    <xf numFmtId="167" fontId="74" fillId="0" borderId="24" xfId="0" applyNumberFormat="1" applyFont="1" applyBorder="1" applyAlignment="1">
      <alignment vertical="center" wrapText="1"/>
    </xf>
    <xf numFmtId="167" fontId="74" fillId="0" borderId="15" xfId="0" applyNumberFormat="1" applyFont="1" applyBorder="1" applyAlignment="1">
      <alignment vertical="center" wrapText="1"/>
    </xf>
    <xf numFmtId="167" fontId="74" fillId="0" borderId="13" xfId="0" applyNumberFormat="1" applyFont="1" applyBorder="1" applyAlignment="1">
      <alignment vertical="center" wrapText="1"/>
    </xf>
    <xf numFmtId="167" fontId="74" fillId="0" borderId="14" xfId="0" applyNumberFormat="1" applyFont="1" applyBorder="1" applyAlignment="1">
      <alignment vertical="center" wrapText="1"/>
    </xf>
    <xf numFmtId="167" fontId="74" fillId="0" borderId="61" xfId="0" applyNumberFormat="1" applyFont="1" applyBorder="1" applyAlignment="1">
      <alignment horizontal="center" vertical="center" wrapText="1"/>
    </xf>
    <xf numFmtId="167" fontId="74" fillId="0" borderId="13" xfId="0" applyNumberFormat="1" applyFont="1" applyBorder="1" applyAlignment="1">
      <alignment horizontal="center" vertical="center" wrapText="1"/>
    </xf>
    <xf numFmtId="167" fontId="74" fillId="0" borderId="38" xfId="0" applyNumberFormat="1" applyFont="1" applyBorder="1" applyAlignment="1">
      <alignment horizontal="center" vertical="center" wrapText="1"/>
    </xf>
    <xf numFmtId="167" fontId="74" fillId="0" borderId="61" xfId="0" applyNumberFormat="1" applyFont="1" applyBorder="1" applyAlignment="1">
      <alignment vertical="center" wrapText="1"/>
    </xf>
    <xf numFmtId="167" fontId="74" fillId="0" borderId="38" xfId="0" applyNumberFormat="1" applyFont="1" applyBorder="1" applyAlignment="1">
      <alignment vertical="center" wrapText="1"/>
    </xf>
    <xf numFmtId="167" fontId="85" fillId="43" borderId="56" xfId="0" applyNumberFormat="1" applyFont="1" applyFill="1" applyBorder="1" applyAlignment="1">
      <alignment horizontal="right" vertical="center" wrapText="1" indent="1"/>
    </xf>
    <xf numFmtId="167" fontId="74" fillId="0" borderId="16" xfId="0" applyNumberFormat="1" applyFont="1" applyBorder="1" applyAlignment="1">
      <alignment vertical="center" wrapText="1"/>
    </xf>
    <xf numFmtId="167" fontId="74" fillId="0" borderId="17" xfId="0" applyNumberFormat="1" applyFont="1" applyBorder="1" applyAlignment="1">
      <alignment vertical="center" wrapText="1"/>
    </xf>
    <xf numFmtId="167" fontId="74" fillId="0" borderId="18" xfId="0" applyNumberFormat="1" applyFont="1" applyBorder="1" applyAlignment="1">
      <alignment vertical="center" wrapText="1"/>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14" xfId="0" applyFont="1" applyBorder="1" applyAlignment="1">
      <alignment horizontal="center" vertical="center" wrapText="1"/>
    </xf>
    <xf numFmtId="168" fontId="6" fillId="24" borderId="13" xfId="0" applyNumberFormat="1" applyFont="1" applyFill="1" applyBorder="1" applyAlignment="1">
      <alignment horizontal="right" vertical="center" wrapText="1" indent="1"/>
    </xf>
    <xf numFmtId="168" fontId="6" fillId="24" borderId="13" xfId="0" applyNumberFormat="1" applyFont="1" applyFill="1" applyBorder="1" applyAlignment="1">
      <alignment horizontal="right" vertical="center" indent="1"/>
    </xf>
    <xf numFmtId="168" fontId="6" fillId="24" borderId="14" xfId="0" applyNumberFormat="1" applyFont="1" applyFill="1" applyBorder="1" applyAlignment="1">
      <alignment horizontal="right" vertical="center" indent="1"/>
    </xf>
    <xf numFmtId="168" fontId="3" fillId="35" borderId="13" xfId="0" applyNumberFormat="1" applyFont="1" applyFill="1" applyBorder="1" applyAlignment="1">
      <alignment vertical="center" wrapText="1"/>
    </xf>
    <xf numFmtId="168" fontId="3" fillId="35" borderId="13" xfId="0" applyNumberFormat="1" applyFont="1" applyFill="1" applyBorder="1" applyAlignment="1">
      <alignment horizontal="right" vertical="center"/>
    </xf>
    <xf numFmtId="168" fontId="6" fillId="24" borderId="13" xfId="0" applyNumberFormat="1" applyFont="1" applyFill="1" applyBorder="1" applyAlignment="1">
      <alignment vertical="center" wrapText="1"/>
    </xf>
    <xf numFmtId="168" fontId="3" fillId="35" borderId="13" xfId="0" applyNumberFormat="1" applyFont="1" applyFill="1" applyBorder="1" applyAlignment="1">
      <alignment horizontal="center" vertical="center" wrapText="1"/>
    </xf>
    <xf numFmtId="168" fontId="3" fillId="0" borderId="19" xfId="0" applyNumberFormat="1" applyFont="1" applyFill="1" applyBorder="1" applyAlignment="1">
      <alignment vertical="center" wrapText="1"/>
    </xf>
    <xf numFmtId="168" fontId="3" fillId="35" borderId="19" xfId="0" applyNumberFormat="1" applyFont="1" applyFill="1" applyBorder="1" applyAlignment="1">
      <alignment vertical="center" wrapText="1"/>
    </xf>
    <xf numFmtId="168" fontId="6" fillId="24" borderId="17" xfId="0" applyNumberFormat="1" applyFont="1" applyFill="1" applyBorder="1" applyAlignment="1">
      <alignment horizontal="right" vertical="center" wrapText="1" indent="1"/>
    </xf>
    <xf numFmtId="168" fontId="6" fillId="24" borderId="17" xfId="0" applyNumberFormat="1" applyFont="1" applyFill="1" applyBorder="1" applyAlignment="1">
      <alignment horizontal="right" vertical="center" indent="1"/>
    </xf>
    <xf numFmtId="168" fontId="6" fillId="24" borderId="18" xfId="0" applyNumberFormat="1" applyFont="1" applyFill="1" applyBorder="1" applyAlignment="1">
      <alignment horizontal="right" vertical="center" indent="1"/>
    </xf>
    <xf numFmtId="168" fontId="3" fillId="0" borderId="0" xfId="0" applyNumberFormat="1" applyFont="1" applyAlignment="1">
      <alignment horizontal="center" vertical="center"/>
    </xf>
    <xf numFmtId="168" fontId="3" fillId="38" borderId="0" xfId="0" applyNumberFormat="1" applyFont="1" applyFill="1" applyAlignment="1">
      <alignment horizontal="right" vertical="center" indent="1"/>
    </xf>
    <xf numFmtId="168" fontId="3" fillId="0" borderId="0" xfId="0" applyNumberFormat="1" applyFont="1" applyFill="1" applyAlignment="1">
      <alignment horizontal="right" vertical="center" indent="1"/>
    </xf>
    <xf numFmtId="4" fontId="6" fillId="24" borderId="13" xfId="89" applyNumberFormat="1" applyFont="1" applyFill="1" applyBorder="1" applyAlignment="1">
      <alignment horizontal="right" vertical="center" wrapText="1" indent="1"/>
    </xf>
    <xf numFmtId="4" fontId="6" fillId="24" borderId="14" xfId="89" applyNumberFormat="1" applyFont="1" applyFill="1" applyBorder="1" applyAlignment="1">
      <alignment horizontal="right" vertical="center" wrapText="1" indent="1"/>
    </xf>
    <xf numFmtId="4" fontId="3" fillId="35" borderId="13" xfId="89" applyNumberFormat="1" applyFont="1" applyFill="1" applyBorder="1" applyAlignment="1">
      <alignment horizontal="right" vertical="center" wrapText="1" indent="1"/>
    </xf>
    <xf numFmtId="4" fontId="7" fillId="24" borderId="13" xfId="89" applyNumberFormat="1" applyFont="1" applyFill="1" applyBorder="1" applyAlignment="1">
      <alignment horizontal="right" vertical="center" wrapText="1" indent="1"/>
    </xf>
    <xf numFmtId="4" fontId="7" fillId="24" borderId="14" xfId="89" applyNumberFormat="1" applyFont="1" applyFill="1" applyBorder="1" applyAlignment="1">
      <alignment horizontal="right" vertical="center" wrapText="1" indent="1"/>
    </xf>
    <xf numFmtId="4" fontId="2" fillId="0" borderId="13" xfId="89" applyNumberFormat="1" applyFont="1" applyFill="1" applyBorder="1" applyAlignment="1">
      <alignment horizontal="center" vertical="center" wrapText="1"/>
    </xf>
    <xf numFmtId="4" fontId="3" fillId="0" borderId="13" xfId="89" applyNumberFormat="1" applyFont="1" applyFill="1" applyBorder="1" applyAlignment="1">
      <alignment horizontal="right" vertical="center" wrapText="1" indent="1"/>
    </xf>
    <xf numFmtId="4" fontId="3" fillId="0" borderId="14" xfId="89" applyNumberFormat="1" applyFont="1" applyFill="1" applyBorder="1" applyAlignment="1">
      <alignment horizontal="right" vertical="center" wrapText="1" indent="1"/>
    </xf>
    <xf numFmtId="4" fontId="6" fillId="35" borderId="13" xfId="89" applyNumberFormat="1" applyFont="1" applyFill="1" applyBorder="1" applyAlignment="1">
      <alignment horizontal="right" vertical="center" wrapText="1" indent="1"/>
    </xf>
    <xf numFmtId="4" fontId="3" fillId="35" borderId="13" xfId="89" applyNumberFormat="1" applyFont="1" applyFill="1" applyBorder="1" applyAlignment="1">
      <alignment horizontal="right" vertical="center" wrapText="1"/>
    </xf>
    <xf numFmtId="4" fontId="6" fillId="24" borderId="17" xfId="89" applyNumberFormat="1" applyFont="1" applyFill="1" applyBorder="1" applyAlignment="1">
      <alignment horizontal="right" vertical="center" wrapText="1" indent="1"/>
    </xf>
    <xf numFmtId="4" fontId="6" fillId="24" borderId="18" xfId="89" applyNumberFormat="1" applyFont="1" applyFill="1" applyBorder="1" applyAlignment="1">
      <alignment horizontal="right" vertical="center" wrapText="1" indent="1"/>
    </xf>
    <xf numFmtId="0" fontId="7" fillId="35" borderId="14" xfId="0" quotePrefix="1" applyFont="1" applyFill="1" applyBorder="1" applyAlignment="1">
      <alignment horizontal="left" vertical="center" wrapText="1" indent="1"/>
    </xf>
    <xf numFmtId="0" fontId="3" fillId="0" borderId="0" xfId="39" applyFont="1" applyAlignment="1">
      <alignment horizontal="center" wrapText="1"/>
    </xf>
    <xf numFmtId="0" fontId="3" fillId="0" borderId="0" xfId="0" applyFont="1" applyBorder="1" applyAlignment="1">
      <alignment wrapText="1"/>
    </xf>
    <xf numFmtId="49" fontId="72" fillId="0" borderId="0" xfId="0" applyNumberFormat="1" applyFont="1" applyBorder="1" applyAlignment="1">
      <alignment horizontal="left" vertical="center" indent="1"/>
    </xf>
    <xf numFmtId="49" fontId="106" fillId="0" borderId="0" xfId="0" applyNumberFormat="1" applyFont="1" applyAlignment="1">
      <alignment horizontal="left" wrapText="1" indent="1"/>
    </xf>
    <xf numFmtId="0" fontId="1" fillId="0" borderId="0" xfId="0" applyFont="1" applyBorder="1"/>
    <xf numFmtId="0" fontId="1" fillId="0" borderId="0" xfId="0" applyFont="1" applyBorder="1" applyAlignment="1">
      <alignment wrapText="1"/>
    </xf>
    <xf numFmtId="49" fontId="106" fillId="0" borderId="0" xfId="89" applyNumberFormat="1" applyFont="1" applyAlignment="1">
      <alignment horizontal="left" wrapText="1"/>
    </xf>
    <xf numFmtId="0" fontId="61" fillId="0" borderId="0" xfId="89" applyFont="1"/>
    <xf numFmtId="0" fontId="61" fillId="0" borderId="0" xfId="0" applyFont="1" applyAlignment="1">
      <alignment vertical="center"/>
    </xf>
    <xf numFmtId="0" fontId="99" fillId="0" borderId="0" xfId="0" applyFont="1" applyAlignment="1">
      <alignment vertical="center" wrapText="1"/>
    </xf>
    <xf numFmtId="3" fontId="70" fillId="0" borderId="0" xfId="44" applyNumberFormat="1" applyFont="1" applyBorder="1" applyAlignment="1">
      <alignment vertical="center" wrapText="1"/>
    </xf>
    <xf numFmtId="4" fontId="70" fillId="0" borderId="0" xfId="44" applyNumberFormat="1" applyFont="1" applyBorder="1" applyAlignment="1">
      <alignment vertical="center" wrapText="1"/>
    </xf>
    <xf numFmtId="0" fontId="7" fillId="0" borderId="0" xfId="93" applyFont="1" applyAlignment="1">
      <alignment vertical="center" wrapText="1"/>
    </xf>
    <xf numFmtId="3" fontId="6" fillId="0" borderId="30" xfId="93" applyNumberFormat="1" applyFont="1" applyFill="1" applyBorder="1" applyAlignment="1">
      <alignment horizontal="center" vertical="center" wrapText="1"/>
    </xf>
    <xf numFmtId="0" fontId="6" fillId="37" borderId="31" xfId="93" applyFont="1" applyFill="1" applyBorder="1" applyAlignment="1">
      <alignment horizontal="center" vertical="center" wrapText="1"/>
    </xf>
    <xf numFmtId="0" fontId="6" fillId="37" borderId="53" xfId="93" applyFont="1" applyFill="1" applyBorder="1" applyAlignment="1">
      <alignment horizontal="center" vertical="center" wrapText="1"/>
    </xf>
    <xf numFmtId="0" fontId="6" fillId="37" borderId="63" xfId="93" applyFont="1" applyFill="1" applyBorder="1" applyAlignment="1">
      <alignment horizontal="center" vertical="center" wrapText="1"/>
    </xf>
    <xf numFmtId="0" fontId="6" fillId="0" borderId="0" xfId="93" applyFont="1" applyAlignment="1">
      <alignment horizontal="center" vertical="center" wrapText="1"/>
    </xf>
    <xf numFmtId="3" fontId="6" fillId="0" borderId="22" xfId="93" applyNumberFormat="1" applyFont="1" applyFill="1" applyBorder="1" applyAlignment="1">
      <alignment horizontal="center" vertical="center" wrapText="1"/>
    </xf>
    <xf numFmtId="3" fontId="6" fillId="0" borderId="29" xfId="93" applyNumberFormat="1" applyFont="1" applyFill="1" applyBorder="1" applyAlignment="1">
      <alignment horizontal="center" vertical="center" wrapText="1"/>
    </xf>
    <xf numFmtId="0" fontId="6" fillId="37" borderId="29" xfId="93" applyFont="1" applyFill="1" applyBorder="1" applyAlignment="1">
      <alignment horizontal="center" vertical="center" wrapText="1"/>
    </xf>
    <xf numFmtId="0" fontId="6" fillId="37" borderId="34" xfId="93" applyFont="1" applyFill="1" applyBorder="1" applyAlignment="1">
      <alignment horizontal="center" vertical="center" wrapText="1"/>
    </xf>
    <xf numFmtId="0" fontId="21" fillId="0" borderId="22" xfId="94" applyFont="1" applyBorder="1" applyAlignment="1">
      <alignment horizontal="left" indent="1"/>
    </xf>
    <xf numFmtId="0" fontId="21" fillId="0" borderId="29" xfId="94" applyFont="1" applyBorder="1"/>
    <xf numFmtId="49" fontId="21" fillId="0" borderId="37" xfId="94" applyNumberFormat="1" applyFont="1" applyBorder="1" applyAlignment="1">
      <alignment horizontal="center"/>
    </xf>
    <xf numFmtId="3" fontId="7" fillId="35" borderId="37" xfId="93" applyNumberFormat="1" applyFont="1" applyFill="1" applyBorder="1" applyAlignment="1">
      <alignment horizontal="right" vertical="center" wrapText="1" indent="1"/>
    </xf>
    <xf numFmtId="3" fontId="2" fillId="24" borderId="45" xfId="91" applyNumberFormat="1" applyFont="1" applyFill="1" applyBorder="1" applyAlignment="1">
      <alignment horizontal="right" vertical="center" wrapText="1" indent="1"/>
    </xf>
    <xf numFmtId="0" fontId="1" fillId="0" borderId="0" xfId="91"/>
    <xf numFmtId="0" fontId="21" fillId="0" borderId="15" xfId="94" applyFont="1" applyBorder="1" applyAlignment="1">
      <alignment horizontal="left" indent="1"/>
    </xf>
    <xf numFmtId="0" fontId="21" fillId="0" borderId="13" xfId="94" applyFont="1" applyBorder="1"/>
    <xf numFmtId="49" fontId="21" fillId="0" borderId="20" xfId="94" applyNumberFormat="1" applyFont="1" applyBorder="1" applyAlignment="1">
      <alignment horizontal="center"/>
    </xf>
    <xf numFmtId="3" fontId="7" fillId="35" borderId="20" xfId="93" applyNumberFormat="1" applyFont="1" applyFill="1" applyBorder="1" applyAlignment="1">
      <alignment horizontal="right" vertical="center" wrapText="1" indent="1"/>
    </xf>
    <xf numFmtId="0" fontId="21" fillId="0" borderId="13" xfId="94" applyFont="1" applyBorder="1" applyAlignment="1">
      <alignment vertical="center"/>
    </xf>
    <xf numFmtId="3" fontId="7" fillId="35" borderId="13" xfId="93" applyNumberFormat="1" applyFont="1" applyFill="1" applyBorder="1" applyAlignment="1">
      <alignment horizontal="right" vertical="center" wrapText="1" indent="1"/>
    </xf>
    <xf numFmtId="0" fontId="86" fillId="0" borderId="13" xfId="94" applyFont="1" applyBorder="1"/>
    <xf numFmtId="0" fontId="21" fillId="0" borderId="15" xfId="94" applyFont="1" applyFill="1" applyBorder="1" applyAlignment="1">
      <alignment horizontal="left" indent="1"/>
    </xf>
    <xf numFmtId="1" fontId="1" fillId="0" borderId="0" xfId="91" applyNumberFormat="1"/>
    <xf numFmtId="3" fontId="7" fillId="35" borderId="35" xfId="93" applyNumberFormat="1" applyFont="1" applyFill="1" applyBorder="1" applyAlignment="1">
      <alignment horizontal="right" vertical="center" wrapText="1" indent="1"/>
    </xf>
    <xf numFmtId="49" fontId="51" fillId="32" borderId="20" xfId="94" applyNumberFormat="1" applyFont="1" applyFill="1" applyBorder="1" applyAlignment="1">
      <alignment horizontal="center"/>
    </xf>
    <xf numFmtId="3" fontId="2" fillId="24" borderId="37" xfId="91" applyNumberFormat="1" applyFont="1" applyFill="1" applyBorder="1" applyAlignment="1">
      <alignment horizontal="right" vertical="center" wrapText="1" indent="1"/>
    </xf>
    <xf numFmtId="3" fontId="2" fillId="24" borderId="20" xfId="91" applyNumberFormat="1" applyFont="1" applyFill="1" applyBorder="1" applyAlignment="1">
      <alignment horizontal="right" vertical="center" wrapText="1" indent="1"/>
    </xf>
    <xf numFmtId="49" fontId="51" fillId="0" borderId="20" xfId="94" applyNumberFormat="1" applyFont="1" applyBorder="1" applyAlignment="1">
      <alignment horizontal="center"/>
    </xf>
    <xf numFmtId="3" fontId="2" fillId="24" borderId="13" xfId="91" applyNumberFormat="1" applyFont="1" applyFill="1" applyBorder="1" applyAlignment="1">
      <alignment horizontal="right" vertical="center" wrapText="1" indent="1"/>
    </xf>
    <xf numFmtId="3" fontId="2" fillId="24" borderId="50" xfId="91" applyNumberFormat="1" applyFont="1" applyFill="1" applyBorder="1" applyAlignment="1">
      <alignment horizontal="right" vertical="center" wrapText="1" indent="1"/>
    </xf>
    <xf numFmtId="49" fontId="51" fillId="32" borderId="28" xfId="94" applyNumberFormat="1" applyFont="1" applyFill="1" applyBorder="1" applyAlignment="1">
      <alignment horizontal="center"/>
    </xf>
    <xf numFmtId="3" fontId="2" fillId="24" borderId="55" xfId="91" applyNumberFormat="1" applyFont="1" applyFill="1" applyBorder="1" applyAlignment="1">
      <alignment horizontal="right" vertical="center" wrapText="1" indent="1"/>
    </xf>
    <xf numFmtId="3" fontId="2" fillId="24" borderId="64" xfId="91" applyNumberFormat="1" applyFont="1" applyFill="1" applyBorder="1" applyAlignment="1">
      <alignment horizontal="right" vertical="center" wrapText="1" indent="1"/>
    </xf>
    <xf numFmtId="0" fontId="6" fillId="0" borderId="30" xfId="93" applyNumberFormat="1" applyFont="1" applyFill="1" applyBorder="1" applyAlignment="1">
      <alignment horizontal="center" vertical="center" wrapText="1"/>
    </xf>
    <xf numFmtId="0" fontId="6" fillId="0" borderId="82" xfId="93" applyNumberFormat="1" applyFont="1" applyFill="1" applyBorder="1" applyAlignment="1">
      <alignment horizontal="center" vertical="center" wrapText="1"/>
    </xf>
    <xf numFmtId="0" fontId="6" fillId="0" borderId="29" xfId="93" applyNumberFormat="1" applyFont="1" applyFill="1" applyBorder="1" applyAlignment="1">
      <alignment horizontal="center" vertical="center" wrapText="1"/>
    </xf>
    <xf numFmtId="0" fontId="7" fillId="0" borderId="22" xfId="94" applyFont="1" applyBorder="1" applyAlignment="1">
      <alignment horizontal="left" indent="1"/>
    </xf>
    <xf numFmtId="0" fontId="7" fillId="0" borderId="29" xfId="94" applyFont="1" applyBorder="1"/>
    <xf numFmtId="49" fontId="7" fillId="0" borderId="37" xfId="94" applyNumberFormat="1" applyFont="1" applyBorder="1" applyAlignment="1">
      <alignment horizontal="center"/>
    </xf>
    <xf numFmtId="0" fontId="7" fillId="0" borderId="15" xfId="94" applyFont="1" applyBorder="1" applyAlignment="1">
      <alignment horizontal="left" indent="1"/>
    </xf>
    <xf numFmtId="0" fontId="7" fillId="0" borderId="13" xfId="94" applyFont="1" applyBorder="1"/>
    <xf numFmtId="49" fontId="7" fillId="0" borderId="20" xfId="94" applyNumberFormat="1" applyFont="1" applyBorder="1" applyAlignment="1">
      <alignment horizontal="center"/>
    </xf>
    <xf numFmtId="3" fontId="2" fillId="24" borderId="43" xfId="91" applyNumberFormat="1" applyFont="1" applyFill="1" applyBorder="1" applyAlignment="1">
      <alignment horizontal="right" vertical="center" wrapText="1" indent="1"/>
    </xf>
    <xf numFmtId="0" fontId="7" fillId="0" borderId="15" xfId="94" applyFont="1" applyFill="1" applyBorder="1" applyAlignment="1">
      <alignment horizontal="left" indent="1"/>
    </xf>
    <xf numFmtId="0" fontId="7" fillId="0" borderId="21" xfId="94" applyFont="1" applyFill="1" applyBorder="1" applyAlignment="1">
      <alignment horizontal="left" indent="1"/>
    </xf>
    <xf numFmtId="0" fontId="71" fillId="0" borderId="19" xfId="94" applyFont="1" applyBorder="1"/>
    <xf numFmtId="3" fontId="7" fillId="35" borderId="19" xfId="93" applyNumberFormat="1" applyFont="1" applyFill="1" applyBorder="1" applyAlignment="1">
      <alignment horizontal="right" vertical="center" wrapText="1" indent="1"/>
    </xf>
    <xf numFmtId="0" fontId="7" fillId="0" borderId="19" xfId="94" applyFont="1" applyBorder="1"/>
    <xf numFmtId="49" fontId="7" fillId="0" borderId="35" xfId="94" applyNumberFormat="1" applyFont="1" applyBorder="1" applyAlignment="1">
      <alignment horizontal="center"/>
    </xf>
    <xf numFmtId="3" fontId="2" fillId="24" borderId="44" xfId="91" applyNumberFormat="1" applyFont="1" applyFill="1" applyBorder="1" applyAlignment="1">
      <alignment horizontal="right" vertical="center" wrapText="1" indent="1"/>
    </xf>
    <xf numFmtId="49" fontId="51" fillId="32" borderId="53" xfId="94" applyNumberFormat="1" applyFont="1" applyFill="1" applyBorder="1" applyAlignment="1">
      <alignment horizontal="center" vertical="center"/>
    </xf>
    <xf numFmtId="3" fontId="2" fillId="24" borderId="31" xfId="91" applyNumberFormat="1" applyFont="1" applyFill="1" applyBorder="1" applyAlignment="1">
      <alignment horizontal="right" vertical="center" wrapText="1" indent="1"/>
    </xf>
    <xf numFmtId="3" fontId="2" fillId="24" borderId="53" xfId="91" applyNumberFormat="1" applyFont="1" applyFill="1" applyBorder="1" applyAlignment="1">
      <alignment horizontal="right" vertical="center" wrapText="1" indent="1"/>
    </xf>
    <xf numFmtId="3" fontId="2" fillId="24" borderId="63" xfId="91" applyNumberFormat="1" applyFont="1" applyFill="1" applyBorder="1" applyAlignment="1">
      <alignment horizontal="right" vertical="center" wrapText="1" indent="1"/>
    </xf>
    <xf numFmtId="0" fontId="1" fillId="0" borderId="0" xfId="91" applyNumberFormat="1" applyAlignment="1">
      <alignment vertical="center" wrapText="1"/>
    </xf>
    <xf numFmtId="0" fontId="101" fillId="0" borderId="0" xfId="91" applyFont="1" applyAlignment="1">
      <alignment horizontal="left" vertical="center"/>
    </xf>
    <xf numFmtId="0" fontId="26" fillId="0" borderId="0" xfId="91" applyFont="1" applyBorder="1" applyAlignment="1">
      <alignment horizontal="left"/>
    </xf>
    <xf numFmtId="0" fontId="3" fillId="0" borderId="0" xfId="91" applyFont="1" applyBorder="1"/>
    <xf numFmtId="0" fontId="2" fillId="0" borderId="13" xfId="91" applyFont="1" applyFill="1" applyBorder="1" applyAlignment="1">
      <alignment horizontal="center" vertical="center" wrapText="1"/>
    </xf>
    <xf numFmtId="0" fontId="2" fillId="0" borderId="14" xfId="91" applyFont="1" applyFill="1" applyBorder="1" applyAlignment="1">
      <alignment horizontal="center" vertical="center" wrapText="1"/>
    </xf>
    <xf numFmtId="0" fontId="26" fillId="0" borderId="0" xfId="91" applyFont="1" applyBorder="1" applyAlignment="1">
      <alignment horizontal="left" vertical="center"/>
    </xf>
    <xf numFmtId="0" fontId="2" fillId="0" borderId="0" xfId="91" applyFont="1" applyBorder="1" applyAlignment="1">
      <alignment horizontal="center" vertical="center"/>
    </xf>
    <xf numFmtId="0" fontId="3" fillId="0" borderId="15" xfId="91" applyFont="1" applyBorder="1" applyAlignment="1">
      <alignment horizontal="center" vertical="center" wrapText="1"/>
    </xf>
    <xf numFmtId="49" fontId="2" fillId="0" borderId="13" xfId="91" applyNumberFormat="1" applyFont="1" applyBorder="1" applyAlignment="1">
      <alignment vertical="top" wrapText="1"/>
    </xf>
    <xf numFmtId="0" fontId="7" fillId="0" borderId="15" xfId="91" applyFont="1" applyBorder="1" applyAlignment="1">
      <alignment horizontal="center" vertical="center" wrapText="1"/>
    </xf>
    <xf numFmtId="49" fontId="2" fillId="0" borderId="13" xfId="91" applyNumberFormat="1" applyFont="1" applyBorder="1" applyAlignment="1">
      <alignment horizontal="left" vertical="top" wrapText="1" indent="1"/>
    </xf>
    <xf numFmtId="3" fontId="2" fillId="35" borderId="13" xfId="91" applyNumberFormat="1" applyFont="1" applyFill="1" applyBorder="1" applyAlignment="1">
      <alignment horizontal="right" vertical="center" wrapText="1" indent="1"/>
    </xf>
    <xf numFmtId="3" fontId="2" fillId="35" borderId="14" xfId="91" applyNumberFormat="1" applyFont="1" applyFill="1" applyBorder="1" applyAlignment="1">
      <alignment horizontal="right" vertical="center" wrapText="1" indent="1"/>
    </xf>
    <xf numFmtId="49" fontId="2" fillId="0" borderId="13" xfId="91" applyNumberFormat="1" applyFont="1" applyBorder="1" applyAlignment="1">
      <alignment horizontal="left" vertical="center" wrapText="1" indent="1"/>
    </xf>
    <xf numFmtId="3" fontId="2" fillId="24" borderId="14" xfId="91" applyNumberFormat="1" applyFont="1" applyFill="1" applyBorder="1" applyAlignment="1">
      <alignment horizontal="right" vertical="center" wrapText="1" indent="1"/>
    </xf>
    <xf numFmtId="49" fontId="3" fillId="0" borderId="13" xfId="91" applyNumberFormat="1" applyFont="1" applyBorder="1" applyAlignment="1">
      <alignment horizontal="left" vertical="top" wrapText="1" indent="1"/>
    </xf>
    <xf numFmtId="3" fontId="7" fillId="35" borderId="13" xfId="91" applyNumberFormat="1" applyFont="1" applyFill="1" applyBorder="1" applyAlignment="1">
      <alignment horizontal="right" vertical="center" wrapText="1" indent="1"/>
    </xf>
    <xf numFmtId="3" fontId="7" fillId="35" borderId="14" xfId="91" applyNumberFormat="1" applyFont="1" applyFill="1" applyBorder="1" applyAlignment="1">
      <alignment horizontal="right" vertical="center" wrapText="1" indent="1"/>
    </xf>
    <xf numFmtId="0" fontId="7" fillId="0" borderId="15" xfId="91" applyFont="1" applyFill="1" applyBorder="1" applyAlignment="1">
      <alignment horizontal="center" vertical="center" wrapText="1"/>
    </xf>
    <xf numFmtId="49" fontId="2" fillId="0" borderId="13" xfId="91" applyNumberFormat="1" applyFont="1" applyFill="1" applyBorder="1" applyAlignment="1">
      <alignment horizontal="left" vertical="center" wrapText="1" indent="1"/>
    </xf>
    <xf numFmtId="3" fontId="26" fillId="0" borderId="0" xfId="91" applyNumberFormat="1" applyFont="1" applyBorder="1" applyAlignment="1">
      <alignment horizontal="left" vertical="center"/>
    </xf>
    <xf numFmtId="15" fontId="26" fillId="0" borderId="0" xfId="91" applyNumberFormat="1" applyFont="1" applyBorder="1" applyAlignment="1">
      <alignment horizontal="left" vertical="center"/>
    </xf>
    <xf numFmtId="0" fontId="7" fillId="0" borderId="16" xfId="91" applyFont="1" applyBorder="1" applyAlignment="1">
      <alignment horizontal="center" vertical="center" wrapText="1"/>
    </xf>
    <xf numFmtId="49" fontId="2" fillId="0" borderId="17" xfId="91" applyNumberFormat="1" applyFont="1" applyBorder="1" applyAlignment="1">
      <alignment horizontal="left" vertical="center" wrapText="1" indent="1"/>
    </xf>
    <xf numFmtId="3" fontId="2" fillId="24" borderId="17" xfId="91" applyNumberFormat="1" applyFont="1" applyFill="1" applyBorder="1" applyAlignment="1">
      <alignment horizontal="right" vertical="center" wrapText="1" indent="1"/>
    </xf>
    <xf numFmtId="3" fontId="2" fillId="24" borderId="18" xfId="91" applyNumberFormat="1" applyFont="1" applyFill="1" applyBorder="1" applyAlignment="1">
      <alignment horizontal="right" vertical="center" wrapText="1" indent="1"/>
    </xf>
    <xf numFmtId="49" fontId="3" fillId="0" borderId="0" xfId="91" applyNumberFormat="1" applyFont="1" applyBorder="1"/>
    <xf numFmtId="0" fontId="21" fillId="0" borderId="0" xfId="91" applyFont="1" applyBorder="1" applyAlignment="1">
      <alignment vertical="center"/>
    </xf>
    <xf numFmtId="0" fontId="74" fillId="0" borderId="0" xfId="91" applyFont="1" applyBorder="1" applyAlignment="1">
      <alignment horizontal="right"/>
    </xf>
    <xf numFmtId="49" fontId="72" fillId="0" borderId="0" xfId="91" applyNumberFormat="1" applyFont="1" applyBorder="1"/>
    <xf numFmtId="3" fontId="73" fillId="35" borderId="39" xfId="0" applyNumberFormat="1" applyFont="1" applyFill="1" applyBorder="1" applyAlignment="1">
      <alignment horizontal="right" vertical="center" wrapText="1" indent="1"/>
    </xf>
    <xf numFmtId="4" fontId="102" fillId="0" borderId="0" xfId="89" applyNumberFormat="1" applyFont="1"/>
    <xf numFmtId="4" fontId="72" fillId="0" borderId="0" xfId="89" applyNumberFormat="1" applyFont="1"/>
    <xf numFmtId="4" fontId="100" fillId="0" borderId="0" xfId="89" applyNumberFormat="1" applyFont="1"/>
    <xf numFmtId="0" fontId="83" fillId="0" borderId="0" xfId="89" applyFont="1" applyAlignment="1">
      <alignment wrapText="1"/>
    </xf>
    <xf numFmtId="49" fontId="72" fillId="0" borderId="0" xfId="89" applyNumberFormat="1" applyFont="1" applyAlignment="1">
      <alignment horizontal="left" wrapText="1"/>
    </xf>
    <xf numFmtId="4" fontId="59" fillId="0" borderId="0" xfId="89" applyNumberFormat="1" applyFont="1" applyAlignment="1">
      <alignment vertical="center"/>
    </xf>
    <xf numFmtId="0" fontId="107" fillId="0" borderId="0" xfId="0" applyFont="1" applyAlignment="1">
      <alignment vertical="center" wrapText="1"/>
    </xf>
    <xf numFmtId="49" fontId="3" fillId="0" borderId="13" xfId="0" applyNumberFormat="1" applyFont="1" applyFill="1" applyBorder="1" applyAlignment="1">
      <alignment horizontal="left" vertical="top" wrapText="1" indent="1"/>
    </xf>
    <xf numFmtId="0" fontId="4" fillId="0" borderId="30" xfId="0" applyFont="1" applyBorder="1" applyAlignment="1">
      <alignment horizontal="center" vertical="center" wrapText="1"/>
    </xf>
    <xf numFmtId="0" fontId="60" fillId="0" borderId="31" xfId="0" applyFont="1" applyBorder="1"/>
    <xf numFmtId="0" fontId="60" fillId="0" borderId="36" xfId="0" applyFont="1" applyBorder="1"/>
    <xf numFmtId="0" fontId="6" fillId="0" borderId="74" xfId="0" applyFont="1" applyBorder="1" applyAlignment="1">
      <alignment horizontal="left" vertical="center" wrapText="1" indent="1"/>
    </xf>
    <xf numFmtId="0" fontId="6" fillId="0" borderId="50" xfId="0" applyFont="1" applyBorder="1" applyAlignment="1">
      <alignment horizontal="left" vertical="center" wrapText="1" indent="1"/>
    </xf>
    <xf numFmtId="0" fontId="6" fillId="0" borderId="54" xfId="0" applyFont="1" applyBorder="1" applyAlignment="1">
      <alignment horizontal="left" vertical="center" wrapText="1" indent="1"/>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6" xfId="0" applyFont="1" applyBorder="1" applyAlignment="1">
      <alignment horizontal="center" vertical="center" wrapText="1"/>
    </xf>
    <xf numFmtId="0" fontId="6" fillId="0" borderId="22" xfId="0" applyFont="1" applyBorder="1" applyAlignment="1">
      <alignment horizontal="left" vertical="center" wrapText="1" indent="1"/>
    </xf>
    <xf numFmtId="0" fontId="6" fillId="0" borderId="29" xfId="0" applyFont="1" applyBorder="1" applyAlignment="1">
      <alignment horizontal="left" vertical="center" wrapText="1" indent="1"/>
    </xf>
    <xf numFmtId="0" fontId="6" fillId="0" borderId="34" xfId="0" applyFont="1" applyBorder="1" applyAlignment="1">
      <alignment horizontal="left" vertical="center" wrapText="1" indent="1"/>
    </xf>
    <xf numFmtId="49" fontId="3" fillId="0" borderId="35" xfId="0" applyNumberFormat="1" applyFont="1" applyBorder="1" applyAlignment="1">
      <alignment horizontal="left" wrapText="1"/>
    </xf>
    <xf numFmtId="49" fontId="3" fillId="0" borderId="46" xfId="0" applyNumberFormat="1" applyFont="1" applyBorder="1" applyAlignment="1">
      <alignment horizontal="left" wrapText="1"/>
    </xf>
    <xf numFmtId="49" fontId="3" fillId="0" borderId="47" xfId="0" applyNumberFormat="1" applyFont="1" applyBorder="1" applyAlignment="1">
      <alignment horizontal="left" wrapText="1"/>
    </xf>
    <xf numFmtId="49" fontId="3" fillId="0" borderId="37" xfId="0" applyNumberFormat="1" applyFont="1" applyBorder="1" applyAlignment="1">
      <alignment horizontal="left" wrapText="1"/>
    </xf>
    <xf numFmtId="49" fontId="3" fillId="0" borderId="50" xfId="0" applyNumberFormat="1" applyFont="1" applyBorder="1" applyAlignment="1">
      <alignment horizontal="left" wrapText="1"/>
    </xf>
    <xf numFmtId="49" fontId="3" fillId="0" borderId="32" xfId="0" applyNumberFormat="1" applyFont="1" applyBorder="1" applyAlignment="1">
      <alignment horizontal="left" wrapText="1"/>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6" xfId="0" applyFont="1" applyBorder="1" applyAlignment="1">
      <alignment horizontal="center" vertical="center"/>
    </xf>
    <xf numFmtId="0" fontId="2" fillId="0" borderId="15"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4" fillId="0" borderId="20" xfId="0" applyFont="1" applyBorder="1" applyAlignment="1">
      <alignment horizontal="center" vertical="center"/>
    </xf>
    <xf numFmtId="0" fontId="4" fillId="0" borderId="27" xfId="0" applyFont="1" applyBorder="1" applyAlignment="1">
      <alignment horizontal="center" vertical="center"/>
    </xf>
    <xf numFmtId="0" fontId="4" fillId="0" borderId="38" xfId="0" applyFont="1" applyBorder="1" applyAlignment="1">
      <alignment horizontal="center" vertical="center"/>
    </xf>
    <xf numFmtId="0" fontId="72" fillId="0" borderId="0" xfId="89" applyFont="1" applyFill="1" applyAlignment="1">
      <alignment horizontal="center" wrapText="1"/>
    </xf>
    <xf numFmtId="0" fontId="10" fillId="0" borderId="68" xfId="89" applyFont="1" applyBorder="1" applyAlignment="1">
      <alignment horizontal="center" vertical="center"/>
    </xf>
    <xf numFmtId="0" fontId="10" fillId="0" borderId="69" xfId="89" applyFont="1" applyBorder="1" applyAlignment="1">
      <alignment horizontal="center" vertical="center"/>
    </xf>
    <xf numFmtId="0" fontId="10" fillId="0" borderId="70" xfId="89" applyFont="1" applyBorder="1" applyAlignment="1">
      <alignment horizontal="center" vertical="center"/>
    </xf>
    <xf numFmtId="0" fontId="6" fillId="0" borderId="60" xfId="89" applyFont="1" applyBorder="1" applyAlignment="1">
      <alignment horizontal="left" vertical="center" wrapText="1" indent="1"/>
    </xf>
    <xf numFmtId="0" fontId="6" fillId="0" borderId="71" xfId="89" applyFont="1" applyBorder="1" applyAlignment="1">
      <alignment horizontal="left" vertical="center" wrapText="1" indent="1"/>
    </xf>
    <xf numFmtId="0" fontId="6" fillId="0" borderId="41" xfId="89" applyFont="1" applyBorder="1" applyAlignment="1">
      <alignment horizontal="left" vertical="center" wrapText="1" indent="1"/>
    </xf>
    <xf numFmtId="0" fontId="2" fillId="0" borderId="15" xfId="89" applyFont="1" applyBorder="1" applyAlignment="1">
      <alignment horizontal="center" vertical="center" wrapText="1"/>
    </xf>
    <xf numFmtId="49" fontId="2" fillId="0" borderId="19" xfId="89" applyNumberFormat="1" applyFont="1" applyBorder="1" applyAlignment="1">
      <alignment horizontal="center" vertical="center" wrapText="1"/>
    </xf>
    <xf numFmtId="49" fontId="2" fillId="0" borderId="29" xfId="89" applyNumberFormat="1" applyFont="1" applyBorder="1" applyAlignment="1">
      <alignment horizontal="center" vertical="center" wrapText="1"/>
    </xf>
    <xf numFmtId="0" fontId="4" fillId="0" borderId="13" xfId="89" applyFont="1" applyBorder="1" applyAlignment="1">
      <alignment horizontal="center" vertical="center"/>
    </xf>
    <xf numFmtId="0" fontId="4" fillId="0" borderId="20" xfId="89" applyFont="1" applyBorder="1" applyAlignment="1">
      <alignment horizontal="center" vertical="center"/>
    </xf>
    <xf numFmtId="0" fontId="4" fillId="0" borderId="38" xfId="89" applyFont="1" applyBorder="1" applyAlignment="1">
      <alignment horizontal="center" vertical="center"/>
    </xf>
    <xf numFmtId="49" fontId="3" fillId="0" borderId="20" xfId="0" applyNumberFormat="1" applyFont="1" applyBorder="1" applyAlignment="1">
      <alignment horizontal="left"/>
    </xf>
    <xf numFmtId="49" fontId="3" fillId="0" borderId="52" xfId="0" applyNumberFormat="1" applyFont="1" applyBorder="1" applyAlignment="1">
      <alignment horizontal="left"/>
    </xf>
    <xf numFmtId="49" fontId="7" fillId="0" borderId="20" xfId="0" applyNumberFormat="1" applyFont="1" applyBorder="1" applyAlignment="1">
      <alignment horizontal="left"/>
    </xf>
    <xf numFmtId="49" fontId="7" fillId="0" borderId="52" xfId="0" applyNumberFormat="1" applyFont="1" applyBorder="1" applyAlignment="1">
      <alignment horizontal="left"/>
    </xf>
    <xf numFmtId="49" fontId="7" fillId="0" borderId="27" xfId="0" applyNumberFormat="1" applyFont="1" applyBorder="1" applyAlignment="1">
      <alignment horizontal="left"/>
    </xf>
    <xf numFmtId="0" fontId="95" fillId="0" borderId="0" xfId="0" applyFont="1" applyAlignment="1">
      <alignment horizontal="left" vertical="center" wrapText="1"/>
    </xf>
    <xf numFmtId="0" fontId="74" fillId="0" borderId="23" xfId="0" applyFont="1" applyBorder="1" applyAlignment="1">
      <alignment horizontal="center" vertical="center" wrapText="1"/>
    </xf>
    <xf numFmtId="0" fontId="74" fillId="0" borderId="15" xfId="0" applyFont="1" applyBorder="1" applyAlignment="1">
      <alignment horizontal="center" vertical="center" wrapText="1"/>
    </xf>
    <xf numFmtId="0" fontId="74" fillId="0" borderId="16" xfId="0" applyFont="1" applyBorder="1" applyAlignment="1">
      <alignment horizontal="center" vertical="center" wrapText="1"/>
    </xf>
    <xf numFmtId="0" fontId="74" fillId="0" borderId="25" xfId="0" applyFont="1" applyBorder="1" applyAlignment="1">
      <alignment horizontal="center" vertical="center" wrapText="1"/>
    </xf>
    <xf numFmtId="0" fontId="74" fillId="0" borderId="13" xfId="0" applyFont="1" applyBorder="1" applyAlignment="1">
      <alignment horizontal="center" vertical="center" wrapText="1"/>
    </xf>
    <xf numFmtId="0" fontId="74" fillId="0" borderId="17" xfId="0" applyFont="1" applyBorder="1" applyAlignment="1">
      <alignment horizontal="center" vertical="center" wrapText="1"/>
    </xf>
    <xf numFmtId="0" fontId="74" fillId="0" borderId="24" xfId="0" applyFont="1" applyBorder="1" applyAlignment="1">
      <alignment horizontal="center" vertical="center" wrapText="1"/>
    </xf>
    <xf numFmtId="0" fontId="74" fillId="0" borderId="14" xfId="0" applyFont="1" applyBorder="1" applyAlignment="1">
      <alignment horizontal="center" vertical="center" wrapText="1"/>
    </xf>
    <xf numFmtId="0" fontId="74" fillId="0" borderId="18" xfId="0" applyFont="1" applyBorder="1" applyAlignment="1">
      <alignment horizontal="center" vertical="center" wrapText="1"/>
    </xf>
    <xf numFmtId="0" fontId="2" fillId="0" borderId="13"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0" xfId="0" applyFont="1" applyBorder="1" applyAlignment="1">
      <alignment horizontal="center" vertical="center" wrapText="1"/>
    </xf>
    <xf numFmtId="0" fontId="6" fillId="0" borderId="60" xfId="0" applyFont="1" applyBorder="1" applyAlignment="1">
      <alignment horizontal="left" vertical="center" wrapText="1" indent="1"/>
    </xf>
    <xf numFmtId="0" fontId="6" fillId="0" borderId="71" xfId="0" applyFont="1" applyBorder="1" applyAlignment="1">
      <alignment horizontal="left" vertical="center" wrapText="1" indent="1"/>
    </xf>
    <xf numFmtId="0" fontId="6" fillId="0" borderId="41" xfId="0" applyFont="1" applyBorder="1" applyAlignment="1">
      <alignment horizontal="left" vertical="center" wrapText="1" indent="1"/>
    </xf>
    <xf numFmtId="0" fontId="2" fillId="0" borderId="22" xfId="0" applyFont="1" applyBorder="1" applyAlignment="1">
      <alignment horizontal="center" vertical="center" textRotation="90" wrapText="1"/>
    </xf>
    <xf numFmtId="0" fontId="2" fillId="0" borderId="15" xfId="0" applyFont="1" applyBorder="1" applyAlignment="1">
      <alignment horizontal="center" vertical="center" textRotation="90" wrapText="1"/>
    </xf>
    <xf numFmtId="49" fontId="2" fillId="0" borderId="13" xfId="0" applyNumberFormat="1" applyFont="1" applyBorder="1" applyAlignment="1">
      <alignment horizontal="center" vertical="center" wrapText="1"/>
    </xf>
    <xf numFmtId="0" fontId="2" fillId="0" borderId="29" xfId="0" applyFont="1" applyBorder="1" applyAlignment="1">
      <alignment horizontal="center" vertical="center" wrapText="1"/>
    </xf>
    <xf numFmtId="0" fontId="2" fillId="36" borderId="29" xfId="0" applyFont="1" applyFill="1" applyBorder="1" applyAlignment="1">
      <alignment horizontal="center" vertical="center" wrapText="1"/>
    </xf>
    <xf numFmtId="0" fontId="2" fillId="36" borderId="13" xfId="0" applyFont="1" applyFill="1" applyBorder="1" applyAlignment="1">
      <alignment horizontal="center" vertical="center" wrapText="1"/>
    </xf>
    <xf numFmtId="0" fontId="2" fillId="0" borderId="37" xfId="0" applyFont="1" applyBorder="1" applyAlignment="1">
      <alignment horizontal="center" vertical="center" wrapText="1"/>
    </xf>
    <xf numFmtId="0" fontId="2" fillId="0" borderId="2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74" xfId="0" applyFont="1" applyBorder="1" applyAlignment="1">
      <alignment horizontal="center" vertical="center" wrapText="1"/>
    </xf>
    <xf numFmtId="49" fontId="3" fillId="0" borderId="27" xfId="0" applyNumberFormat="1" applyFont="1" applyBorder="1" applyAlignment="1">
      <alignment horizontal="left"/>
    </xf>
    <xf numFmtId="0" fontId="92" fillId="43" borderId="57" xfId="91" applyFont="1" applyFill="1" applyBorder="1" applyAlignment="1">
      <alignment horizontal="center" vertical="center" wrapText="1"/>
    </xf>
    <xf numFmtId="0" fontId="92" fillId="43" borderId="45" xfId="91" applyFont="1" applyFill="1" applyBorder="1" applyAlignment="1">
      <alignment horizontal="center" vertical="center" wrapText="1"/>
    </xf>
    <xf numFmtId="0" fontId="84" fillId="0" borderId="12" xfId="0" applyFont="1" applyBorder="1" applyAlignment="1">
      <alignment horizontal="center" vertical="center" wrapText="1"/>
    </xf>
    <xf numFmtId="0" fontId="84" fillId="0" borderId="0" xfId="0" applyFont="1" applyBorder="1" applyAlignment="1">
      <alignment horizontal="center" vertical="center" wrapText="1"/>
    </xf>
    <xf numFmtId="49" fontId="73" fillId="0" borderId="29" xfId="0" applyNumberFormat="1" applyFont="1" applyBorder="1" applyAlignment="1">
      <alignment horizontal="center" vertical="center" wrapText="1"/>
    </xf>
    <xf numFmtId="49" fontId="73" fillId="0" borderId="13" xfId="0" applyNumberFormat="1" applyFont="1" applyBorder="1" applyAlignment="1">
      <alignment horizontal="center" vertical="center" wrapText="1"/>
    </xf>
    <xf numFmtId="0" fontId="69" fillId="0" borderId="12" xfId="91" applyFont="1" applyBorder="1" applyAlignment="1">
      <alignment horizontal="center" vertical="center" wrapText="1"/>
    </xf>
    <xf numFmtId="0" fontId="69" fillId="0" borderId="74" xfId="91" applyFont="1" applyBorder="1" applyAlignment="1">
      <alignment horizontal="center" vertical="center" wrapText="1"/>
    </xf>
    <xf numFmtId="0" fontId="6" fillId="0" borderId="62" xfId="40" applyFont="1" applyBorder="1" applyAlignment="1">
      <alignment horizontal="center" vertical="center"/>
    </xf>
    <xf numFmtId="0" fontId="6" fillId="0" borderId="58" xfId="40" applyFont="1" applyBorder="1" applyAlignment="1">
      <alignment horizontal="center" vertical="center"/>
    </xf>
    <xf numFmtId="0" fontId="6" fillId="0" borderId="59" xfId="40" applyFont="1" applyBorder="1" applyAlignment="1">
      <alignment horizontal="center" vertical="center"/>
    </xf>
    <xf numFmtId="0" fontId="69" fillId="0" borderId="65" xfId="40" applyFont="1" applyBorder="1" applyAlignment="1">
      <alignment horizontal="left" vertical="center" wrapText="1" indent="1"/>
    </xf>
    <xf numFmtId="0" fontId="69" fillId="0" borderId="66" xfId="40" applyFont="1" applyBorder="1" applyAlignment="1">
      <alignment horizontal="left" vertical="center" wrapText="1" indent="1"/>
    </xf>
    <xf numFmtId="0" fontId="69" fillId="0" borderId="67" xfId="40" applyFont="1" applyBorder="1" applyAlignment="1">
      <alignment horizontal="left" vertical="center" wrapText="1" indent="1"/>
    </xf>
    <xf numFmtId="0" fontId="85" fillId="0" borderId="0" xfId="40" applyFont="1" applyBorder="1" applyAlignment="1">
      <alignment horizontal="left" wrapText="1"/>
    </xf>
    <xf numFmtId="0" fontId="21" fillId="0" borderId="35" xfId="0" applyFont="1" applyBorder="1" applyAlignment="1">
      <alignment horizontal="left" vertical="center"/>
    </xf>
    <xf numFmtId="0" fontId="21" fillId="0" borderId="46" xfId="0" applyFont="1" applyBorder="1" applyAlignment="1">
      <alignment horizontal="left" vertical="center"/>
    </xf>
    <xf numFmtId="0" fontId="21" fillId="0" borderId="47" xfId="0" applyFont="1" applyBorder="1" applyAlignment="1">
      <alignment horizontal="left" vertical="center"/>
    </xf>
    <xf numFmtId="0" fontId="21" fillId="0" borderId="37" xfId="0" applyFont="1" applyBorder="1" applyAlignment="1">
      <alignment horizontal="left" vertical="center"/>
    </xf>
    <xf numFmtId="0" fontId="21" fillId="0" borderId="50" xfId="0" applyFont="1" applyBorder="1" applyAlignment="1">
      <alignment horizontal="left" vertical="center"/>
    </xf>
    <xf numFmtId="0" fontId="21" fillId="0" borderId="32" xfId="0" applyFont="1" applyBorder="1" applyAlignment="1">
      <alignment horizontal="left" vertical="center"/>
    </xf>
    <xf numFmtId="0" fontId="10" fillId="0" borderId="68"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70"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38" xfId="0"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6" fillId="0" borderId="40" xfId="0" applyFont="1" applyBorder="1" applyAlignment="1">
      <alignment horizontal="left" vertical="center" wrapText="1" indent="1"/>
    </xf>
    <xf numFmtId="0" fontId="6" fillId="0" borderId="71" xfId="0" applyFont="1" applyBorder="1" applyAlignment="1">
      <alignment horizontal="center" vertical="center" wrapText="1"/>
    </xf>
    <xf numFmtId="0" fontId="6" fillId="0" borderId="41" xfId="0" applyFont="1" applyBorder="1" applyAlignment="1">
      <alignment horizontal="center" vertical="center" wrapText="1"/>
    </xf>
    <xf numFmtId="0" fontId="21" fillId="0" borderId="37" xfId="0" applyFont="1" applyBorder="1" applyAlignment="1">
      <alignment horizontal="left" vertical="center" wrapText="1"/>
    </xf>
    <xf numFmtId="0" fontId="21" fillId="0" borderId="50" xfId="0" applyFont="1" applyBorder="1" applyAlignment="1">
      <alignment horizontal="left" vertical="center" wrapText="1"/>
    </xf>
    <xf numFmtId="0" fontId="21" fillId="0" borderId="32" xfId="0" applyFont="1" applyBorder="1" applyAlignment="1">
      <alignment horizontal="left" vertical="center"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14" xfId="0" applyFont="1" applyBorder="1" applyAlignment="1">
      <alignment horizontal="center" vertical="center" wrapText="1"/>
    </xf>
    <xf numFmtId="0" fontId="6" fillId="0" borderId="61" xfId="0" applyFont="1" applyBorder="1" applyAlignment="1">
      <alignment horizontal="left" vertical="center" wrapText="1" indent="1"/>
    </xf>
    <xf numFmtId="0" fontId="6" fillId="0" borderId="52" xfId="0" applyFont="1" applyBorder="1" applyAlignment="1">
      <alignment horizontal="left" vertical="center" wrapText="1" indent="1"/>
    </xf>
    <xf numFmtId="0" fontId="6" fillId="0" borderId="38" xfId="0" applyFont="1" applyBorder="1" applyAlignment="1">
      <alignment horizontal="left" vertical="center" wrapText="1" indent="1"/>
    </xf>
    <xf numFmtId="0" fontId="21" fillId="0" borderId="37" xfId="39" applyFont="1" applyBorder="1" applyAlignment="1">
      <alignment horizontal="left" vertical="center"/>
    </xf>
    <xf numFmtId="0" fontId="21" fillId="0" borderId="50" xfId="39" applyFont="1" applyBorder="1" applyAlignment="1">
      <alignment horizontal="left" vertical="center"/>
    </xf>
    <xf numFmtId="0" fontId="21" fillId="0" borderId="32" xfId="39" applyFont="1" applyBorder="1" applyAlignment="1">
      <alignment horizontal="left" vertical="center"/>
    </xf>
    <xf numFmtId="0" fontId="4" fillId="0" borderId="68" xfId="39" applyFont="1" applyBorder="1" applyAlignment="1">
      <alignment horizontal="center" vertical="center" wrapText="1"/>
    </xf>
    <xf numFmtId="0" fontId="4" fillId="0" borderId="69" xfId="39" applyFont="1" applyBorder="1" applyAlignment="1">
      <alignment horizontal="center" vertical="center"/>
    </xf>
    <xf numFmtId="0" fontId="4" fillId="0" borderId="70" xfId="39" applyFont="1" applyBorder="1" applyAlignment="1">
      <alignment horizontal="center" vertical="center"/>
    </xf>
    <xf numFmtId="0" fontId="6" fillId="0" borderId="23" xfId="39" applyFont="1" applyBorder="1" applyAlignment="1">
      <alignment horizontal="left" vertical="center" wrapText="1" indent="1"/>
    </xf>
    <xf numFmtId="0" fontId="6" fillId="0" borderId="25" xfId="39" applyFont="1" applyBorder="1" applyAlignment="1">
      <alignment horizontal="left" vertical="center" wrapText="1" indent="1"/>
    </xf>
    <xf numFmtId="0" fontId="6" fillId="0" borderId="24" xfId="39" applyFont="1" applyBorder="1" applyAlignment="1">
      <alignment horizontal="left" vertical="center" wrapText="1" indent="1"/>
    </xf>
    <xf numFmtId="0" fontId="21" fillId="0" borderId="35" xfId="39" applyFont="1" applyBorder="1" applyAlignment="1">
      <alignment horizontal="left" vertical="center"/>
    </xf>
    <xf numFmtId="0" fontId="21" fillId="0" borderId="46" xfId="39" applyFont="1" applyBorder="1" applyAlignment="1">
      <alignment horizontal="left" vertical="center"/>
    </xf>
    <xf numFmtId="0" fontId="21" fillId="0" borderId="47" xfId="39" applyFont="1" applyBorder="1" applyAlignment="1">
      <alignment horizontal="left" vertical="center"/>
    </xf>
    <xf numFmtId="0" fontId="21" fillId="36" borderId="48" xfId="39" applyFont="1" applyFill="1" applyBorder="1" applyAlignment="1">
      <alignment horizontal="left" vertical="center"/>
    </xf>
    <xf numFmtId="0" fontId="21" fillId="36" borderId="0" xfId="39" applyFont="1" applyFill="1" applyBorder="1" applyAlignment="1">
      <alignment horizontal="left" vertical="center"/>
    </xf>
    <xf numFmtId="0" fontId="21" fillId="36" borderId="49" xfId="39" applyFont="1" applyFill="1" applyBorder="1" applyAlignment="1">
      <alignment horizontal="left" vertical="center"/>
    </xf>
    <xf numFmtId="0" fontId="21" fillId="0" borderId="48" xfId="39" applyFont="1" applyBorder="1" applyAlignment="1">
      <alignment horizontal="left" vertical="center"/>
    </xf>
    <xf numFmtId="0" fontId="21" fillId="0" borderId="0" xfId="39" applyFont="1" applyBorder="1" applyAlignment="1">
      <alignment horizontal="left" vertical="center"/>
    </xf>
    <xf numFmtId="0" fontId="21" fillId="0" borderId="49" xfId="39" applyFont="1" applyBorder="1" applyAlignment="1">
      <alignment horizontal="left" vertical="center"/>
    </xf>
    <xf numFmtId="0" fontId="21" fillId="0" borderId="37" xfId="91" applyFont="1" applyBorder="1" applyAlignment="1">
      <alignment horizontal="left" vertical="center" wrapText="1"/>
    </xf>
    <xf numFmtId="0" fontId="21" fillId="0" borderId="50" xfId="91" applyFont="1" applyBorder="1" applyAlignment="1">
      <alignment horizontal="left" vertical="center" wrapText="1"/>
    </xf>
    <xf numFmtId="0" fontId="21" fillId="0" borderId="32" xfId="91" applyFont="1" applyBorder="1" applyAlignment="1">
      <alignment horizontal="left" vertical="center" wrapText="1"/>
    </xf>
    <xf numFmtId="0" fontId="4" fillId="0" borderId="30" xfId="91" applyFont="1" applyFill="1" applyBorder="1" applyAlignment="1">
      <alignment horizontal="center" vertical="center" wrapText="1"/>
    </xf>
    <xf numFmtId="0" fontId="4" fillId="0" borderId="31" xfId="91" applyFont="1" applyFill="1" applyBorder="1" applyAlignment="1">
      <alignment horizontal="center" vertical="center" wrapText="1"/>
    </xf>
    <xf numFmtId="0" fontId="4" fillId="0" borderId="36" xfId="91" applyFont="1" applyFill="1" applyBorder="1" applyAlignment="1">
      <alignment horizontal="center" vertical="center" wrapText="1"/>
    </xf>
    <xf numFmtId="0" fontId="6" fillId="0" borderId="74" xfId="91" applyFont="1" applyBorder="1" applyAlignment="1">
      <alignment horizontal="left" vertical="center" wrapText="1" indent="1"/>
    </xf>
    <xf numFmtId="0" fontId="6" fillId="0" borderId="50" xfId="91" applyFont="1" applyBorder="1" applyAlignment="1">
      <alignment horizontal="left" vertical="center" wrapText="1" indent="1"/>
    </xf>
    <xf numFmtId="0" fontId="6" fillId="0" borderId="54" xfId="91" applyFont="1" applyBorder="1" applyAlignment="1">
      <alignment horizontal="left" vertical="center" wrapText="1" indent="1"/>
    </xf>
    <xf numFmtId="0" fontId="2" fillId="0" borderId="15" xfId="91" applyFont="1" applyBorder="1" applyAlignment="1">
      <alignment horizontal="center" vertical="center" wrapText="1"/>
    </xf>
    <xf numFmtId="49" fontId="2" fillId="0" borderId="13" xfId="91" applyNumberFormat="1" applyFont="1" applyFill="1" applyBorder="1" applyAlignment="1">
      <alignment horizontal="center" vertical="center" wrapText="1"/>
    </xf>
    <xf numFmtId="0" fontId="2" fillId="0" borderId="20" xfId="91" applyFont="1" applyFill="1" applyBorder="1" applyAlignment="1">
      <alignment horizontal="center" vertical="center" wrapText="1"/>
    </xf>
    <xf numFmtId="0" fontId="2" fillId="0" borderId="38" xfId="91" applyFont="1" applyFill="1" applyBorder="1" applyAlignment="1">
      <alignment horizontal="center" vertical="center" wrapText="1"/>
    </xf>
    <xf numFmtId="0" fontId="21" fillId="0" borderId="35" xfId="91" applyFont="1" applyBorder="1" applyAlignment="1">
      <alignment horizontal="left" vertical="center"/>
    </xf>
    <xf numFmtId="0" fontId="21" fillId="0" borderId="46" xfId="91" applyFont="1" applyBorder="1" applyAlignment="1">
      <alignment horizontal="left" vertical="center"/>
    </xf>
    <xf numFmtId="0" fontId="21" fillId="0" borderId="47" xfId="91" applyFont="1" applyBorder="1" applyAlignment="1">
      <alignment horizontal="left" vertical="center"/>
    </xf>
    <xf numFmtId="49" fontId="73" fillId="36" borderId="34" xfId="0" applyNumberFormat="1" applyFont="1" applyFill="1" applyBorder="1" applyAlignment="1">
      <alignment horizontal="center" vertical="center" wrapText="1"/>
    </xf>
    <xf numFmtId="49" fontId="73" fillId="36" borderId="14" xfId="0" applyNumberFormat="1" applyFont="1" applyFill="1" applyBorder="1" applyAlignment="1">
      <alignment horizontal="center" vertical="center" wrapText="1"/>
    </xf>
    <xf numFmtId="0" fontId="4" fillId="0" borderId="62"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49" fontId="73" fillId="36" borderId="29" xfId="0" applyNumberFormat="1" applyFont="1" applyFill="1" applyBorder="1" applyAlignment="1">
      <alignment horizontal="center" vertical="center" wrapText="1"/>
    </xf>
    <xf numFmtId="49" fontId="73" fillId="36" borderId="13" xfId="0" applyNumberFormat="1" applyFont="1" applyFill="1" applyBorder="1" applyAlignment="1">
      <alignment horizontal="center" vertical="center" wrapText="1"/>
    </xf>
    <xf numFmtId="49" fontId="73" fillId="44" borderId="29" xfId="0" applyNumberFormat="1" applyFont="1" applyFill="1" applyBorder="1" applyAlignment="1">
      <alignment horizontal="center" vertical="center" wrapText="1"/>
    </xf>
    <xf numFmtId="49" fontId="73" fillId="44" borderId="13" xfId="0" applyNumberFormat="1"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1" fillId="0" borderId="0" xfId="0" applyFont="1" applyFill="1" applyBorder="1" applyAlignment="1">
      <alignment horizontal="left" wrapText="1"/>
    </xf>
    <xf numFmtId="0" fontId="4" fillId="0" borderId="62"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59" xfId="0" applyFont="1" applyFill="1" applyBorder="1" applyAlignment="1">
      <alignment horizontal="center" vertical="center"/>
    </xf>
    <xf numFmtId="0" fontId="6" fillId="0" borderId="60" xfId="0" applyFont="1" applyFill="1" applyBorder="1" applyAlignment="1">
      <alignment horizontal="left" vertical="center" wrapText="1" indent="1"/>
    </xf>
    <xf numFmtId="0" fontId="6" fillId="0" borderId="71" xfId="0" applyFont="1" applyFill="1" applyBorder="1" applyAlignment="1">
      <alignment horizontal="left" vertical="center" wrapText="1" indent="1"/>
    </xf>
    <xf numFmtId="0" fontId="6" fillId="0" borderId="66" xfId="0" applyFont="1" applyFill="1" applyBorder="1" applyAlignment="1">
      <alignment horizontal="left" vertical="center" wrapText="1" indent="1"/>
    </xf>
    <xf numFmtId="0" fontId="6" fillId="0" borderId="41" xfId="0" applyFont="1" applyFill="1" applyBorder="1" applyAlignment="1">
      <alignment horizontal="left" vertical="center" wrapText="1" indent="1"/>
    </xf>
    <xf numFmtId="0" fontId="64" fillId="0" borderId="15" xfId="0" applyFont="1" applyFill="1" applyBorder="1" applyAlignment="1">
      <alignment horizontal="center" vertical="center" wrapText="1"/>
    </xf>
    <xf numFmtId="49" fontId="2" fillId="0" borderId="19" xfId="0" applyNumberFormat="1" applyFont="1" applyFill="1" applyBorder="1" applyAlignment="1">
      <alignment horizontal="center" vertical="center" wrapText="1"/>
    </xf>
    <xf numFmtId="49" fontId="2" fillId="0" borderId="29"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4" fillId="0" borderId="30" xfId="42" applyFont="1" applyBorder="1" applyAlignment="1">
      <alignment horizontal="center" vertical="center" wrapText="1"/>
    </xf>
    <xf numFmtId="0" fontId="4" fillId="0" borderId="31" xfId="42" applyFont="1" applyBorder="1" applyAlignment="1">
      <alignment horizontal="center" vertical="center" wrapText="1"/>
    </xf>
    <xf numFmtId="0" fontId="4" fillId="0" borderId="36" xfId="42" applyFont="1" applyBorder="1" applyAlignment="1">
      <alignment horizontal="center" vertical="center" wrapText="1"/>
    </xf>
    <xf numFmtId="0" fontId="6" fillId="0" borderId="29" xfId="0" applyFont="1" applyBorder="1" applyAlignment="1">
      <alignment horizontal="center" vertical="center" wrapText="1"/>
    </xf>
    <xf numFmtId="0" fontId="6" fillId="0" borderId="34" xfId="0" applyFont="1" applyBorder="1" applyAlignment="1">
      <alignment horizontal="center" vertical="center" wrapText="1"/>
    </xf>
    <xf numFmtId="0" fontId="10" fillId="0" borderId="62" xfId="0" applyFont="1" applyBorder="1" applyAlignment="1">
      <alignment horizontal="center" vertical="center" wrapText="1"/>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79" fillId="0" borderId="46" xfId="0" applyFont="1" applyBorder="1" applyAlignment="1">
      <alignment horizontal="left" vertical="center" wrapText="1"/>
    </xf>
    <xf numFmtId="0" fontId="26" fillId="0" borderId="35" xfId="0" applyFont="1" applyBorder="1" applyAlignment="1">
      <alignment horizontal="left" vertical="center"/>
    </xf>
    <xf numFmtId="0" fontId="26" fillId="0" borderId="46" xfId="0" applyFont="1" applyBorder="1" applyAlignment="1">
      <alignment horizontal="left" vertical="center"/>
    </xf>
    <xf numFmtId="0" fontId="26" fillId="0" borderId="47" xfId="0" applyFont="1" applyBorder="1" applyAlignment="1">
      <alignment horizontal="left" vertical="center"/>
    </xf>
    <xf numFmtId="0" fontId="26" fillId="0" borderId="37" xfId="0" applyFont="1" applyBorder="1" applyAlignment="1">
      <alignment horizontal="left" vertical="center"/>
    </xf>
    <xf numFmtId="0" fontId="26" fillId="0" borderId="50" xfId="0" applyFont="1" applyBorder="1" applyAlignment="1">
      <alignment horizontal="left" vertical="center"/>
    </xf>
    <xf numFmtId="0" fontId="26" fillId="0" borderId="32" xfId="0" applyFont="1" applyBorder="1" applyAlignment="1">
      <alignment horizontal="left" vertical="center"/>
    </xf>
    <xf numFmtId="0" fontId="4" fillId="0" borderId="31"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69" xfId="39" applyFont="1" applyBorder="1" applyAlignment="1">
      <alignment horizontal="center" vertical="center" wrapText="1"/>
    </xf>
    <xf numFmtId="0" fontId="4" fillId="0" borderId="73" xfId="39" applyFont="1" applyBorder="1" applyAlignment="1">
      <alignment horizontal="center" vertical="center" wrapText="1"/>
    </xf>
    <xf numFmtId="0" fontId="4" fillId="0" borderId="70" xfId="39" applyFont="1" applyBorder="1" applyAlignment="1">
      <alignment horizontal="center" vertical="center" wrapText="1"/>
    </xf>
    <xf numFmtId="0" fontId="6" fillId="0" borderId="30" xfId="39" applyFont="1" applyBorder="1" applyAlignment="1">
      <alignment horizontal="left" vertical="center" wrapText="1" indent="1"/>
    </xf>
    <xf numFmtId="0" fontId="6" fillId="0" borderId="31" xfId="39" applyFont="1" applyBorder="1" applyAlignment="1">
      <alignment horizontal="left" vertical="center" wrapText="1" indent="1"/>
    </xf>
    <xf numFmtId="0" fontId="6" fillId="0" borderId="53" xfId="39" applyFont="1" applyBorder="1" applyAlignment="1">
      <alignment horizontal="left" vertical="center" wrapText="1" indent="1"/>
    </xf>
    <xf numFmtId="0" fontId="6" fillId="0" borderId="36" xfId="39" applyFont="1" applyBorder="1" applyAlignment="1">
      <alignment horizontal="left" vertical="center" wrapText="1" indent="1"/>
    </xf>
    <xf numFmtId="0" fontId="6" fillId="0" borderId="29" xfId="39" applyFont="1" applyBorder="1" applyAlignment="1">
      <alignment horizontal="center" vertical="center" wrapText="1"/>
    </xf>
    <xf numFmtId="0" fontId="21" fillId="0" borderId="13" xfId="39" applyFont="1" applyBorder="1" applyAlignment="1">
      <alignment horizontal="left" vertical="center" wrapText="1"/>
    </xf>
    <xf numFmtId="49" fontId="2" fillId="0" borderId="37" xfId="39" applyNumberFormat="1" applyFont="1" applyBorder="1" applyAlignment="1">
      <alignment horizontal="center" vertical="center" wrapText="1"/>
    </xf>
    <xf numFmtId="49" fontId="2" fillId="0" borderId="13" xfId="39" applyNumberFormat="1" applyFont="1" applyBorder="1" applyAlignment="1">
      <alignment horizontal="center" vertical="center" wrapText="1"/>
    </xf>
    <xf numFmtId="3" fontId="10" fillId="0" borderId="62" xfId="44" applyNumberFormat="1" applyFont="1" applyBorder="1" applyAlignment="1">
      <alignment horizontal="center" vertical="center" wrapText="1"/>
    </xf>
    <xf numFmtId="3" fontId="10" fillId="0" borderId="58" xfId="44" applyNumberFormat="1" applyFont="1" applyBorder="1" applyAlignment="1">
      <alignment horizontal="center" vertical="center" wrapText="1"/>
    </xf>
    <xf numFmtId="3" fontId="10" fillId="0" borderId="59" xfId="44" applyNumberFormat="1" applyFont="1" applyBorder="1" applyAlignment="1">
      <alignment horizontal="center" vertical="center" wrapText="1"/>
    </xf>
    <xf numFmtId="3" fontId="6" fillId="0" borderId="22" xfId="44" applyNumberFormat="1" applyFont="1" applyBorder="1" applyAlignment="1">
      <alignment horizontal="center" vertical="center" wrapText="1"/>
    </xf>
    <xf numFmtId="3" fontId="6" fillId="0" borderId="15" xfId="44" applyNumberFormat="1" applyFont="1" applyBorder="1" applyAlignment="1">
      <alignment horizontal="center" vertical="center" wrapText="1"/>
    </xf>
    <xf numFmtId="0" fontId="4" fillId="0" borderId="29" xfId="0" applyFont="1" applyBorder="1" applyAlignment="1">
      <alignment horizontal="center" vertical="center" wrapText="1"/>
    </xf>
    <xf numFmtId="0" fontId="4" fillId="0" borderId="34" xfId="0" applyFont="1" applyBorder="1" applyAlignment="1">
      <alignment horizontal="center" vertical="center" wrapText="1"/>
    </xf>
    <xf numFmtId="3" fontId="10" fillId="0" borderId="62" xfId="93" applyNumberFormat="1" applyFont="1" applyBorder="1" applyAlignment="1">
      <alignment horizontal="center" vertical="center" wrapText="1"/>
    </xf>
    <xf numFmtId="3" fontId="10" fillId="0" borderId="58" xfId="93" applyNumberFormat="1" applyFont="1" applyBorder="1" applyAlignment="1">
      <alignment horizontal="center" vertical="center" wrapText="1"/>
    </xf>
    <xf numFmtId="3" fontId="10" fillId="0" borderId="59" xfId="93" applyNumberFormat="1" applyFont="1" applyBorder="1" applyAlignment="1">
      <alignment horizontal="center" vertical="center" wrapText="1"/>
    </xf>
    <xf numFmtId="3" fontId="6" fillId="0" borderId="62" xfId="93" applyNumberFormat="1" applyFont="1" applyBorder="1" applyAlignment="1">
      <alignment horizontal="left" vertical="center" wrapText="1" indent="1"/>
    </xf>
    <xf numFmtId="3" fontId="6" fillId="0" borderId="58" xfId="93" applyNumberFormat="1" applyFont="1" applyBorder="1" applyAlignment="1">
      <alignment horizontal="left" vertical="center" wrapText="1" indent="1"/>
    </xf>
    <xf numFmtId="3" fontId="6" fillId="0" borderId="59" xfId="93" applyNumberFormat="1" applyFont="1" applyBorder="1" applyAlignment="1">
      <alignment horizontal="left" vertical="center" wrapText="1" indent="1"/>
    </xf>
    <xf numFmtId="0" fontId="51" fillId="32" borderId="15" xfId="94" applyFont="1" applyFill="1" applyBorder="1" applyAlignment="1"/>
    <xf numFmtId="0" fontId="51" fillId="32" borderId="13" xfId="94" applyFont="1" applyFill="1" applyBorder="1" applyAlignment="1"/>
    <xf numFmtId="0" fontId="51" fillId="0" borderId="15" xfId="94" applyFont="1" applyBorder="1" applyAlignment="1"/>
    <xf numFmtId="0" fontId="51" fillId="0" borderId="13" xfId="94" applyFont="1" applyBorder="1" applyAlignment="1"/>
    <xf numFmtId="0" fontId="51" fillId="32" borderId="16" xfId="94" applyFont="1" applyFill="1" applyBorder="1" applyAlignment="1"/>
    <xf numFmtId="0" fontId="51" fillId="32" borderId="17" xfId="94" applyFont="1" applyFill="1" applyBorder="1" applyAlignment="1"/>
    <xf numFmtId="0" fontId="10" fillId="0" borderId="65" xfId="91" applyNumberFormat="1" applyFont="1" applyBorder="1" applyAlignment="1">
      <alignment horizontal="center" vertical="center" wrapText="1"/>
    </xf>
    <xf numFmtId="0" fontId="10" fillId="0" borderId="66" xfId="91" applyNumberFormat="1" applyFont="1" applyBorder="1" applyAlignment="1">
      <alignment horizontal="center" vertical="center" wrapText="1"/>
    </xf>
    <xf numFmtId="0" fontId="10" fillId="0" borderId="67" xfId="91" applyNumberFormat="1" applyFont="1" applyBorder="1" applyAlignment="1">
      <alignment horizontal="center" vertical="center" wrapText="1"/>
    </xf>
    <xf numFmtId="0" fontId="6" fillId="0" borderId="62" xfId="91" applyFont="1" applyBorder="1" applyAlignment="1">
      <alignment horizontal="left" vertical="center" wrapText="1"/>
    </xf>
    <xf numFmtId="0" fontId="6" fillId="0" borderId="58" xfId="91" applyFont="1" applyBorder="1" applyAlignment="1">
      <alignment horizontal="left" vertical="center" wrapText="1"/>
    </xf>
    <xf numFmtId="0" fontId="6" fillId="0" borderId="59" xfId="91" applyFont="1" applyBorder="1" applyAlignment="1">
      <alignment horizontal="left" vertical="center" wrapText="1"/>
    </xf>
    <xf numFmtId="0" fontId="51" fillId="32" borderId="30" xfId="94" applyFont="1" applyFill="1" applyBorder="1" applyAlignment="1">
      <alignment horizontal="left" vertical="center" indent="1"/>
    </xf>
    <xf numFmtId="0" fontId="51" fillId="32" borderId="31" xfId="94" applyFont="1" applyFill="1" applyBorder="1" applyAlignment="1">
      <alignment horizontal="left" vertical="center" indent="1"/>
    </xf>
    <xf numFmtId="0" fontId="7" fillId="0" borderId="50" xfId="0" applyFont="1" applyBorder="1" applyAlignment="1">
      <alignment horizontal="left"/>
    </xf>
    <xf numFmtId="0" fontId="4" fillId="0" borderId="6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40" xfId="0" applyFont="1" applyBorder="1" applyAlignment="1">
      <alignment horizontal="center" vertical="center" wrapText="1"/>
    </xf>
  </cellXfs>
  <cellStyles count="9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Čiarka" xfId="27" builtinId="3"/>
    <cellStyle name="čiarky 2" xfId="28"/>
    <cellStyle name="Explanatory Text" xfId="29"/>
    <cellStyle name="Good" xfId="30"/>
    <cellStyle name="Heading 1" xfId="31"/>
    <cellStyle name="Heading 2" xfId="32"/>
    <cellStyle name="Heading 3" xfId="33"/>
    <cellStyle name="Heading 4" xfId="34"/>
    <cellStyle name="Check Cell" xfId="35"/>
    <cellStyle name="Input" xfId="36"/>
    <cellStyle name="Linked Cell" xfId="37"/>
    <cellStyle name="Neutral" xfId="38"/>
    <cellStyle name="Normálna" xfId="0" builtinId="0"/>
    <cellStyle name="Normálna 2" xfId="39"/>
    <cellStyle name="Normálna 2 2" xfId="91"/>
    <cellStyle name="Normálna 3" xfId="89"/>
    <cellStyle name="normálne 2" xfId="40"/>
    <cellStyle name="normálne 3" xfId="41"/>
    <cellStyle name="normálne 3 2" xfId="94"/>
    <cellStyle name="normálne 4" xfId="42"/>
    <cellStyle name="normálne 4 2" xfId="90"/>
    <cellStyle name="normálne_Databazy_VVŠ_2007_ severská" xfId="43"/>
    <cellStyle name="normálne_Databazy_VVŠ_2007_ severská 2" xfId="93"/>
    <cellStyle name="normálne_sprava_VVŠ_2004_tabuľky_vláda" xfId="44"/>
    <cellStyle name="normální_List1" xfId="45"/>
    <cellStyle name="Note" xfId="46"/>
    <cellStyle name="Output" xfId="47"/>
    <cellStyle name="SAPBEXaggData" xfId="48"/>
    <cellStyle name="SAPBEXaggDataEmph" xfId="49"/>
    <cellStyle name="SAPBEXaggItem" xfId="50"/>
    <cellStyle name="SAPBEXaggItemX" xfId="51"/>
    <cellStyle name="SAPBEXexcBad7" xfId="52"/>
    <cellStyle name="SAPBEXexcBad8" xfId="53"/>
    <cellStyle name="SAPBEXexcBad9" xfId="54"/>
    <cellStyle name="SAPBEXexcCritical4" xfId="55"/>
    <cellStyle name="SAPBEXexcCritical5" xfId="56"/>
    <cellStyle name="SAPBEXexcCritical6" xfId="57"/>
    <cellStyle name="SAPBEXexcGood1" xfId="58"/>
    <cellStyle name="SAPBEXexcGood2" xfId="59"/>
    <cellStyle name="SAPBEXexcGood3" xfId="60"/>
    <cellStyle name="SAPBEXfilterDrill" xfId="61"/>
    <cellStyle name="SAPBEXfilterItem" xfId="62"/>
    <cellStyle name="SAPBEXfilterText" xfId="63"/>
    <cellStyle name="SAPBEXformats" xfId="64"/>
    <cellStyle name="SAPBEXheaderItem" xfId="65"/>
    <cellStyle name="SAPBEXheaderText" xfId="66"/>
    <cellStyle name="SAPBEXHLevel0" xfId="67"/>
    <cellStyle name="SAPBEXHLevel0X" xfId="68"/>
    <cellStyle name="SAPBEXHLevel1" xfId="69"/>
    <cellStyle name="SAPBEXHLevel1X" xfId="70"/>
    <cellStyle name="SAPBEXHLevel2" xfId="71"/>
    <cellStyle name="SAPBEXHLevel2X" xfId="72"/>
    <cellStyle name="SAPBEXHLevel3" xfId="73"/>
    <cellStyle name="SAPBEXHLevel3X" xfId="74"/>
    <cellStyle name="SAPBEXchaText" xfId="75"/>
    <cellStyle name="SAPBEXresData" xfId="76"/>
    <cellStyle name="SAPBEXresDataEmph" xfId="77"/>
    <cellStyle name="SAPBEXresItem" xfId="78"/>
    <cellStyle name="SAPBEXresItemX" xfId="79"/>
    <cellStyle name="SAPBEXstdData" xfId="80"/>
    <cellStyle name="SAPBEXstdDataEmph" xfId="81"/>
    <cellStyle name="SAPBEXstdItem" xfId="82"/>
    <cellStyle name="SAPBEXstdItem 2" xfId="92"/>
    <cellStyle name="SAPBEXstdItemX" xfId="83"/>
    <cellStyle name="SAPBEXtitle" xfId="84"/>
    <cellStyle name="SAPBEXundefined" xfId="85"/>
    <cellStyle name="Title" xfId="86"/>
    <cellStyle name="Total" xfId="87"/>
    <cellStyle name="Warning Text" xfId="88"/>
  </cellStyles>
  <dxfs count="0"/>
  <tableStyles count="0" defaultTableStyle="TableStyleMedium9" defaultPivotStyle="PivotStyleLight16"/>
  <colors>
    <mruColors>
      <color rgb="FF0000FF"/>
      <color rgb="FFCCFFCC"/>
      <color rgb="FFCCFF99"/>
      <color rgb="FF99FFCC"/>
      <color rgb="FF99FF99"/>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haredStrings" Target="sharedString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10.10.0.145/Documents%20and%20Settings/mederly/Local%20Settings/Temporary%20Internet%20Files/OLK185F/struktura%20zamestnancov%20po%20fakultach_PM%2004-12-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vana.rakova\Desktop\K&#243;pia%20-%20Upr_tab_VS_VV&#352;_MZD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ivana.rakova\AppData\Local\Microsoft\Windows\INetCache\Content.Outlook\O18Y9WKP\Ivanka_VS_VV&#352;_2021_UPJS%20verzia%2010804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stupy"/>
      <sheetName val="struktura profesorov"/>
      <sheetName val="struktura docentov"/>
      <sheetName val="T7-systemizacia po fakultach"/>
      <sheetName val="T8-vek profesorov"/>
      <sheetName val="T9-vek docentov"/>
      <sheetName val="10-ostatní_s_PhD"/>
      <sheetName val="studetni verzus miesta"/>
      <sheetName val="vahy"/>
      <sheetName val="nepublikovat"/>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ow r="1">
          <cell r="B1">
            <v>1</v>
          </cell>
        </row>
        <row r="2">
          <cell r="B2">
            <v>0.3</v>
          </cell>
        </row>
        <row r="3">
          <cell r="B3">
            <v>3</v>
          </cell>
        </row>
        <row r="4">
          <cell r="B4">
            <v>0</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zmeny"/>
      <sheetName val="Vysvetlivky"/>
      <sheetName val="Súvzťažnosti"/>
      <sheetName val="Kódy z CRŠ"/>
      <sheetName val="T1-Dotácie podľa DZ"/>
      <sheetName val="T2-Ostatné dot mimo MŠ SR"/>
      <sheetName val="T3-Výnosy"/>
      <sheetName val="T4-Výnosy zo školného"/>
      <sheetName val="T5 - Analýza nákladov"/>
      <sheetName val="T6-Zamestnanci_a_mzdy"/>
      <sheetName val="T6a-Zamestnanci_a_mzdy (ženy)"/>
      <sheetName val="T7_Doktorandi "/>
      <sheetName val="T8-Soc_štipendiá"/>
      <sheetName val="T8a-Teh_štipendiá"/>
      <sheetName val="T9_ŠD "/>
      <sheetName val="T10-ŠJ "/>
      <sheetName val="T11-Zdroje KV"/>
      <sheetName val="T12-KV"/>
      <sheetName val="T13-Fondy"/>
      <sheetName val="T16 - Štruktúra hotovosti"/>
      <sheetName val="T17-Dotácie zo ŠF EU-nová"/>
      <sheetName val="T18-Ostatné dotácie z kap MŠ SR"/>
      <sheetName val="T19-Štip_ z vlastných "/>
      <sheetName val="T20_motivačné štipendiá_nová"/>
      <sheetName val="T21-štruktúra_384"/>
      <sheetName val="T22_Výnosy_soc_oblasť"/>
      <sheetName val="T23_Náklady_soc_oblasť"/>
      <sheetName val="T24__Aktíva"/>
    </sheetNames>
    <sheetDataSet>
      <sheetData sheetId="0"/>
      <sheetData sheetId="1"/>
      <sheetData sheetId="2"/>
      <sheetData sheetId="3"/>
      <sheetData sheetId="4"/>
      <sheetData sheetId="5"/>
      <sheetData sheetId="6"/>
      <sheetData sheetId="7"/>
      <sheetData sheetId="8"/>
      <sheetData sheetId="9"/>
      <sheetData sheetId="10">
        <row r="7">
          <cell r="F7">
            <v>684.80399999999986</v>
          </cell>
          <cell r="J7">
            <v>19331339.850000001</v>
          </cell>
        </row>
        <row r="8">
          <cell r="F8">
            <v>104.48100000000001</v>
          </cell>
          <cell r="J8">
            <v>4611435.59</v>
          </cell>
        </row>
        <row r="9">
          <cell r="F9">
            <v>166.33799999999999</v>
          </cell>
          <cell r="J9">
            <v>5432492.9100000001</v>
          </cell>
        </row>
        <row r="10">
          <cell r="F10">
            <v>323.81400000000002</v>
          </cell>
          <cell r="J10">
            <v>7598856.0500000007</v>
          </cell>
        </row>
        <row r="11">
          <cell r="F11">
            <v>68.394999999999996</v>
          </cell>
          <cell r="J11">
            <v>1321993.33</v>
          </cell>
        </row>
        <row r="12">
          <cell r="F12">
            <v>21.776</v>
          </cell>
          <cell r="J12">
            <v>366561.97</v>
          </cell>
        </row>
        <row r="13">
          <cell r="F13">
            <v>224.226</v>
          </cell>
          <cell r="J13">
            <v>3416473.06</v>
          </cell>
        </row>
        <row r="15">
          <cell r="F15">
            <v>54.527999999999999</v>
          </cell>
          <cell r="J15">
            <v>1047919.31</v>
          </cell>
        </row>
        <row r="16">
          <cell r="F16">
            <v>242.99</v>
          </cell>
          <cell r="J16">
            <v>3902874.7</v>
          </cell>
        </row>
        <row r="17">
          <cell r="F17">
            <v>81.596000000000004</v>
          </cell>
          <cell r="J17">
            <v>1380856.48</v>
          </cell>
        </row>
        <row r="18">
          <cell r="F18">
            <v>93.704000000000008</v>
          </cell>
          <cell r="J18">
            <v>1573438.5299999998</v>
          </cell>
        </row>
        <row r="19">
          <cell r="F19">
            <v>67.69</v>
          </cell>
          <cell r="J19">
            <v>948579.69</v>
          </cell>
        </row>
        <row r="20">
          <cell r="F20">
            <v>153.446</v>
          </cell>
          <cell r="J20">
            <v>3845974.4</v>
          </cell>
        </row>
        <row r="21">
          <cell r="F21">
            <v>151.291</v>
          </cell>
          <cell r="J21">
            <v>1617045.63</v>
          </cell>
        </row>
        <row r="22">
          <cell r="F22">
            <v>0</v>
          </cell>
          <cell r="J22">
            <v>540222.99</v>
          </cell>
        </row>
        <row r="23">
          <cell r="F23">
            <v>41.125</v>
          </cell>
          <cell r="J23">
            <v>533003.02</v>
          </cell>
        </row>
        <row r="24">
          <cell r="F24">
            <v>0.48099999999999998</v>
          </cell>
          <cell r="J24">
            <v>7219.97</v>
          </cell>
        </row>
        <row r="25">
          <cell r="F25">
            <v>0</v>
          </cell>
          <cell r="J25">
            <v>0</v>
          </cell>
        </row>
        <row r="26">
          <cell r="F26">
            <v>0</v>
          </cell>
          <cell r="J26">
            <v>0</v>
          </cell>
        </row>
        <row r="28">
          <cell r="F28">
            <v>60.038000000000004</v>
          </cell>
          <cell r="J28">
            <v>688304.55</v>
          </cell>
        </row>
        <row r="29">
          <cell r="F29">
            <v>39.610999999999997</v>
          </cell>
          <cell r="J29">
            <v>380154.76</v>
          </cell>
        </row>
        <row r="30">
          <cell r="F30">
            <v>1556.4059999999999</v>
          </cell>
          <cell r="J30">
            <v>33182166.949999999</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zmeny"/>
      <sheetName val="Vysvetlivky"/>
      <sheetName val="Súvzťažnosti"/>
      <sheetName val="Kódy z CRŠ"/>
      <sheetName val="T1-Dotácie podľa DZ"/>
      <sheetName val="T2-Ostatné dot mimo MŠ SR"/>
      <sheetName val="T3-Výnosy"/>
      <sheetName val="T4-Výnosy zo školného"/>
      <sheetName val="T5 - Analýza nákladov"/>
      <sheetName val="T6a-Zamestnanci_a_mzdy (ženy)"/>
      <sheetName val="T6-Zamestnanci_a_mzdy"/>
      <sheetName val="T7_Doktorandi "/>
      <sheetName val="T8-Soc_štipendiá"/>
      <sheetName val="T8a-Teh_štipendiá"/>
      <sheetName val="T9_ŠD "/>
      <sheetName val="T10-ŠJ "/>
      <sheetName val="T11-Zdroje KV"/>
      <sheetName val="T12-KV"/>
      <sheetName val="T13-Fondy"/>
      <sheetName val="T16 - Štruktúra hotovosti"/>
      <sheetName val="T17-Dotácie zo ŠF EU-nová"/>
      <sheetName val="T18-Ostatné dotácie z kap MŠ SR"/>
      <sheetName val="T19-Štip_ z vlastných "/>
      <sheetName val="T20_motivačné štipendiá_nová"/>
      <sheetName val="T21-štruktúra_384"/>
      <sheetName val="T22_Výnosy_soc_oblasť"/>
      <sheetName val="T23_Náklady_soc_oblasť"/>
      <sheetName val="T24__Aktív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8">
          <cell r="C18">
            <v>56086</v>
          </cell>
          <cell r="D18">
            <v>119941</v>
          </cell>
        </row>
      </sheetData>
      <sheetData sheetId="9" refreshError="1">
        <row r="91">
          <cell r="E91">
            <v>530627.14</v>
          </cell>
        </row>
        <row r="96">
          <cell r="C96">
            <v>56085.96</v>
          </cell>
          <cell r="E96">
            <v>119941</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6">
          <cell r="C6">
            <v>48160</v>
          </cell>
        </row>
      </sheetData>
      <sheetData sheetId="24" refreshError="1"/>
      <sheetData sheetId="25" refreshError="1"/>
      <sheetData sheetId="26" refreshError="1"/>
      <sheetData sheetId="27" refreshError="1">
        <row r="42">
          <cell r="D42">
            <v>2229543.61</v>
          </cell>
          <cell r="E42">
            <v>2385663.0300000003</v>
          </cell>
          <cell r="F42">
            <v>156119.41999999998</v>
          </cell>
        </row>
      </sheetData>
      <sheetData sheetId="28" refreshError="1"/>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5">
    <tabColor indexed="42"/>
    <pageSetUpPr fitToPage="1"/>
  </sheetPr>
  <dimension ref="A1:F23"/>
  <sheetViews>
    <sheetView zoomScale="90" zoomScaleNormal="90" workbookViewId="0">
      <pane xSplit="2" ySplit="4" topLeftCell="C5" activePane="bottomRight" state="frozen"/>
      <selection pane="topRight" activeCell="C1" sqref="C1"/>
      <selection pane="bottomLeft" activeCell="A5" sqref="A5"/>
      <selection pane="bottomRight" activeCell="E25" sqref="E25"/>
    </sheetView>
  </sheetViews>
  <sheetFormatPr defaultColWidth="9.140625" defaultRowHeight="15.75" x14ac:dyDescent="0.2"/>
  <cols>
    <col min="1" max="1" width="9.140625" style="20" customWidth="1"/>
    <col min="2" max="2" width="77.85546875" style="41" customWidth="1"/>
    <col min="3" max="5" width="17.42578125" style="15" customWidth="1"/>
    <col min="6" max="6" width="16.140625" style="15" customWidth="1"/>
    <col min="7" max="16384" width="9.140625" style="15"/>
  </cols>
  <sheetData>
    <row r="1" spans="1:6" s="14" customFormat="1" ht="87" customHeight="1" thickBot="1" x14ac:dyDescent="0.25">
      <c r="A1" s="667" t="s">
        <v>811</v>
      </c>
      <c r="B1" s="668"/>
      <c r="C1" s="668"/>
      <c r="D1" s="668"/>
      <c r="E1" s="669"/>
    </row>
    <row r="2" spans="1:6" s="14" customFormat="1" ht="35.1" customHeight="1" x14ac:dyDescent="0.2">
      <c r="A2" s="670" t="s">
        <v>898</v>
      </c>
      <c r="B2" s="671"/>
      <c r="C2" s="671"/>
      <c r="D2" s="671"/>
      <c r="E2" s="672"/>
    </row>
    <row r="3" spans="1:6" ht="43.5" customHeight="1" x14ac:dyDescent="0.2">
      <c r="A3" s="303" t="s">
        <v>114</v>
      </c>
      <c r="B3" s="305" t="s">
        <v>113</v>
      </c>
      <c r="C3" s="304" t="s">
        <v>172</v>
      </c>
      <c r="D3" s="304" t="s">
        <v>173</v>
      </c>
      <c r="E3" s="29" t="s">
        <v>118</v>
      </c>
    </row>
    <row r="4" spans="1:6" ht="17.25" customHeight="1" x14ac:dyDescent="0.2">
      <c r="A4" s="25"/>
      <c r="B4" s="273"/>
      <c r="C4" s="31" t="s">
        <v>157</v>
      </c>
      <c r="D4" s="31" t="s">
        <v>158</v>
      </c>
      <c r="E4" s="32" t="s">
        <v>12</v>
      </c>
    </row>
    <row r="5" spans="1:6" x14ac:dyDescent="0.2">
      <c r="A5" s="25">
        <v>1</v>
      </c>
      <c r="B5" s="273" t="s">
        <v>218</v>
      </c>
      <c r="C5" s="42">
        <f>C6</f>
        <v>27243291</v>
      </c>
      <c r="D5" s="42">
        <f>D6</f>
        <v>400000</v>
      </c>
      <c r="E5" s="43">
        <f t="shared" ref="E5:E6" si="0">SUM(C5:D5)</f>
        <v>27643291</v>
      </c>
      <c r="F5" s="368"/>
    </row>
    <row r="6" spans="1:6" x14ac:dyDescent="0.2">
      <c r="A6" s="25">
        <f>A5+1</f>
        <v>2</v>
      </c>
      <c r="B6" s="23" t="s">
        <v>143</v>
      </c>
      <c r="C6" s="44">
        <v>27243291</v>
      </c>
      <c r="D6" s="44">
        <v>400000</v>
      </c>
      <c r="E6" s="43">
        <f t="shared" si="0"/>
        <v>27643291</v>
      </c>
      <c r="F6" s="368"/>
    </row>
    <row r="7" spans="1:6" ht="15.75" customHeight="1" x14ac:dyDescent="0.2">
      <c r="A7" s="25">
        <f>A6+1</f>
        <v>3</v>
      </c>
      <c r="B7" s="273" t="s">
        <v>219</v>
      </c>
      <c r="C7" s="42">
        <f>SUM(C8:C12)</f>
        <v>14439910</v>
      </c>
      <c r="D7" s="42">
        <f>SUM(D8:D12)</f>
        <v>0</v>
      </c>
      <c r="E7" s="43">
        <f>SUM(C7:D7)</f>
        <v>14439910</v>
      </c>
      <c r="F7" s="368"/>
    </row>
    <row r="8" spans="1:6" x14ac:dyDescent="0.2">
      <c r="A8" s="25">
        <f t="shared" ref="A8:A19" si="1">A7+1</f>
        <v>4</v>
      </c>
      <c r="B8" s="23" t="s">
        <v>144</v>
      </c>
      <c r="C8" s="44">
        <v>13121237</v>
      </c>
      <c r="D8" s="268" t="s">
        <v>178</v>
      </c>
      <c r="E8" s="43">
        <f t="shared" ref="E8:E19" si="2">SUM(C8:D8)</f>
        <v>13121237</v>
      </c>
      <c r="F8" s="368"/>
    </row>
    <row r="9" spans="1:6" x14ac:dyDescent="0.2">
      <c r="A9" s="25">
        <f t="shared" si="1"/>
        <v>5</v>
      </c>
      <c r="B9" s="23" t="s">
        <v>145</v>
      </c>
      <c r="C9" s="44">
        <v>1091669</v>
      </c>
      <c r="D9" s="268" t="s">
        <v>178</v>
      </c>
      <c r="E9" s="43">
        <f t="shared" si="2"/>
        <v>1091669</v>
      </c>
      <c r="F9" s="368"/>
    </row>
    <row r="10" spans="1:6" x14ac:dyDescent="0.2">
      <c r="A10" s="25">
        <f t="shared" si="1"/>
        <v>6</v>
      </c>
      <c r="B10" s="23" t="s">
        <v>146</v>
      </c>
      <c r="C10" s="268" t="s">
        <v>178</v>
      </c>
      <c r="D10" s="268" t="s">
        <v>178</v>
      </c>
      <c r="E10" s="43">
        <f t="shared" si="2"/>
        <v>0</v>
      </c>
    </row>
    <row r="11" spans="1:6" x14ac:dyDescent="0.2">
      <c r="A11" s="25">
        <f t="shared" si="1"/>
        <v>7</v>
      </c>
      <c r="B11" s="23" t="s">
        <v>147</v>
      </c>
      <c r="C11" s="268" t="s">
        <v>178</v>
      </c>
      <c r="D11" s="268" t="s">
        <v>178</v>
      </c>
      <c r="E11" s="43">
        <f t="shared" si="2"/>
        <v>0</v>
      </c>
    </row>
    <row r="12" spans="1:6" x14ac:dyDescent="0.2">
      <c r="A12" s="25">
        <f t="shared" si="1"/>
        <v>8</v>
      </c>
      <c r="B12" s="23" t="s">
        <v>86</v>
      </c>
      <c r="C12" s="44">
        <v>227004</v>
      </c>
      <c r="D12" s="268" t="s">
        <v>178</v>
      </c>
      <c r="E12" s="43">
        <f t="shared" si="2"/>
        <v>227004</v>
      </c>
    </row>
    <row r="13" spans="1:6" ht="15.75" customHeight="1" x14ac:dyDescent="0.2">
      <c r="A13" s="25">
        <f t="shared" si="1"/>
        <v>9</v>
      </c>
      <c r="B13" s="273" t="s">
        <v>220</v>
      </c>
      <c r="C13" s="42">
        <f>C14</f>
        <v>3164979</v>
      </c>
      <c r="D13" s="42">
        <f>D14</f>
        <v>0</v>
      </c>
      <c r="E13" s="43">
        <f t="shared" si="2"/>
        <v>3164979</v>
      </c>
    </row>
    <row r="14" spans="1:6" x14ac:dyDescent="0.2">
      <c r="A14" s="25">
        <f t="shared" si="1"/>
        <v>10</v>
      </c>
      <c r="B14" s="23" t="s">
        <v>87</v>
      </c>
      <c r="C14" s="44">
        <v>3164979</v>
      </c>
      <c r="D14" s="44"/>
      <c r="E14" s="43">
        <f t="shared" si="2"/>
        <v>3164979</v>
      </c>
    </row>
    <row r="15" spans="1:6" x14ac:dyDescent="0.2">
      <c r="A15" s="25">
        <f t="shared" si="1"/>
        <v>11</v>
      </c>
      <c r="B15" s="273" t="s">
        <v>221</v>
      </c>
      <c r="C15" s="42">
        <f>SUM(C16:C18)</f>
        <v>2219981</v>
      </c>
      <c r="D15" s="42">
        <f>SUM(D16:D18)</f>
        <v>0</v>
      </c>
      <c r="E15" s="43">
        <f t="shared" si="2"/>
        <v>2219981</v>
      </c>
    </row>
    <row r="16" spans="1:6" x14ac:dyDescent="0.2">
      <c r="A16" s="25">
        <f t="shared" si="1"/>
        <v>12</v>
      </c>
      <c r="B16" s="23" t="s">
        <v>808</v>
      </c>
      <c r="C16" s="44">
        <v>230586</v>
      </c>
      <c r="D16" s="268" t="s">
        <v>178</v>
      </c>
      <c r="E16" s="43">
        <f t="shared" si="2"/>
        <v>230586</v>
      </c>
    </row>
    <row r="17" spans="1:5" x14ac:dyDescent="0.2">
      <c r="A17" s="25">
        <f t="shared" si="1"/>
        <v>13</v>
      </c>
      <c r="B17" s="23" t="s">
        <v>88</v>
      </c>
      <c r="C17" s="44">
        <v>445950</v>
      </c>
      <c r="D17" s="268" t="s">
        <v>178</v>
      </c>
      <c r="E17" s="43">
        <f t="shared" si="2"/>
        <v>445950</v>
      </c>
    </row>
    <row r="18" spans="1:5" x14ac:dyDescent="0.2">
      <c r="A18" s="25">
        <f t="shared" si="1"/>
        <v>14</v>
      </c>
      <c r="B18" s="23" t="s">
        <v>89</v>
      </c>
      <c r="C18" s="44">
        <v>1543445</v>
      </c>
      <c r="D18" s="268" t="s">
        <v>178</v>
      </c>
      <c r="E18" s="43">
        <f t="shared" si="2"/>
        <v>1543445</v>
      </c>
    </row>
    <row r="19" spans="1:5" ht="16.5" thickBot="1" x14ac:dyDescent="0.25">
      <c r="A19" s="26">
        <f t="shared" si="1"/>
        <v>15</v>
      </c>
      <c r="B19" s="40" t="s">
        <v>222</v>
      </c>
      <c r="C19" s="45">
        <f>C5+C7+C13+C15</f>
        <v>47068161</v>
      </c>
      <c r="D19" s="45">
        <f>D5+D7+D13+D15</f>
        <v>400000</v>
      </c>
      <c r="E19" s="46">
        <f t="shared" si="2"/>
        <v>47468161</v>
      </c>
    </row>
    <row r="20" spans="1:5" x14ac:dyDescent="0.2">
      <c r="A20" s="460" t="s">
        <v>809</v>
      </c>
      <c r="B20" s="299" t="s">
        <v>810</v>
      </c>
      <c r="C20" s="18"/>
      <c r="D20" s="18"/>
    </row>
    <row r="21" spans="1:5" x14ac:dyDescent="0.2">
      <c r="A21" s="19"/>
      <c r="B21" s="107"/>
    </row>
    <row r="23" spans="1:5" x14ac:dyDescent="0.2">
      <c r="B23" s="41" t="s">
        <v>90</v>
      </c>
    </row>
  </sheetData>
  <sheetProtection selectLockedCells="1"/>
  <protectedRanges>
    <protectedRange sqref="C16 C14:D14 C6:D6 C18 C8:D12 D16:D18" name="Rozsah2"/>
    <protectedRange sqref="C19:D19" name="Rozsah1"/>
  </protectedRanges>
  <mergeCells count="2">
    <mergeCell ref="A1:E1"/>
    <mergeCell ref="A2:E2"/>
  </mergeCells>
  <phoneticPr fontId="0" type="noConversion"/>
  <printOptions gridLines="1"/>
  <pageMargins left="0.74803149606299213" right="0.74803149606299213" top="0.98425196850393704" bottom="0.98425196850393704" header="0.51181102362204722" footer="0.51181102362204722"/>
  <pageSetup paperSize="9" scale="94"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14"/>
  <sheetViews>
    <sheetView zoomScale="90" zoomScaleNormal="90" workbookViewId="0">
      <pane xSplit="2" ySplit="5" topLeftCell="C6" activePane="bottomRight" state="frozen"/>
      <selection pane="topRight" activeCell="C1" sqref="C1"/>
      <selection pane="bottomLeft" activeCell="A6" sqref="A6"/>
      <selection pane="bottomRight" activeCell="F8" sqref="F8"/>
    </sheetView>
  </sheetViews>
  <sheetFormatPr defaultColWidth="9.140625" defaultRowHeight="15.75" x14ac:dyDescent="0.2"/>
  <cols>
    <col min="1" max="1" width="8.140625" style="15" customWidth="1"/>
    <col min="2" max="2" width="93.140625" style="61" customWidth="1"/>
    <col min="3" max="3" width="17.28515625" style="15" customWidth="1"/>
    <col min="4" max="4" width="17.140625" style="15" customWidth="1"/>
    <col min="5" max="5" width="15.7109375" style="15" customWidth="1"/>
    <col min="6" max="6" width="18" style="15" customWidth="1"/>
    <col min="7" max="7" width="7.5703125" style="15" customWidth="1"/>
    <col min="8" max="16384" width="9.140625" style="15"/>
  </cols>
  <sheetData>
    <row r="1" spans="1:8" ht="50.1" customHeight="1" thickBot="1" x14ac:dyDescent="0.25">
      <c r="A1" s="760" t="s">
        <v>805</v>
      </c>
      <c r="B1" s="761"/>
      <c r="C1" s="761"/>
      <c r="D1" s="761"/>
      <c r="E1" s="761"/>
      <c r="F1" s="762"/>
      <c r="G1" s="149"/>
      <c r="H1" s="20"/>
    </row>
    <row r="2" spans="1:8" ht="36.75" customHeight="1" x14ac:dyDescent="0.2">
      <c r="A2" s="725" t="s">
        <v>903</v>
      </c>
      <c r="B2" s="771"/>
      <c r="C2" s="772" t="s">
        <v>802</v>
      </c>
      <c r="D2" s="772"/>
      <c r="E2" s="772"/>
      <c r="F2" s="773"/>
      <c r="G2" s="150"/>
    </row>
    <row r="3" spans="1:8" x14ac:dyDescent="0.2">
      <c r="A3" s="769" t="s">
        <v>114</v>
      </c>
      <c r="B3" s="767" t="s">
        <v>191</v>
      </c>
      <c r="C3" s="763">
        <v>2020</v>
      </c>
      <c r="D3" s="764"/>
      <c r="E3" s="765">
        <v>2021</v>
      </c>
      <c r="F3" s="766"/>
      <c r="G3" s="150"/>
    </row>
    <row r="4" spans="1:8" ht="69" customHeight="1" x14ac:dyDescent="0.2">
      <c r="A4" s="770"/>
      <c r="B4" s="768"/>
      <c r="C4" s="456" t="s">
        <v>555</v>
      </c>
      <c r="D4" s="456" t="s">
        <v>803</v>
      </c>
      <c r="E4" s="456" t="s">
        <v>555</v>
      </c>
      <c r="F4" s="457" t="s">
        <v>804</v>
      </c>
      <c r="G4" s="150"/>
    </row>
    <row r="5" spans="1:8" x14ac:dyDescent="0.2">
      <c r="A5" s="105"/>
      <c r="B5" s="81"/>
      <c r="C5" s="30" t="s">
        <v>157</v>
      </c>
      <c r="D5" s="30" t="s">
        <v>158</v>
      </c>
      <c r="E5" s="78" t="s">
        <v>159</v>
      </c>
      <c r="F5" s="88" t="s">
        <v>165</v>
      </c>
      <c r="G5" s="150"/>
    </row>
    <row r="6" spans="1:8" ht="38.25" customHeight="1" x14ac:dyDescent="0.2">
      <c r="A6" s="25">
        <v>1</v>
      </c>
      <c r="B6" s="82" t="s">
        <v>798</v>
      </c>
      <c r="C6" s="458" t="s">
        <v>178</v>
      </c>
      <c r="D6" s="131" t="s">
        <v>178</v>
      </c>
      <c r="E6" s="130">
        <v>25200</v>
      </c>
      <c r="F6" s="132" t="s">
        <v>178</v>
      </c>
      <c r="G6" s="150"/>
    </row>
    <row r="7" spans="1:8" ht="38.25" customHeight="1" x14ac:dyDescent="0.2">
      <c r="A7" s="25">
        <f>A6+1</f>
        <v>2</v>
      </c>
      <c r="B7" s="82" t="s">
        <v>799</v>
      </c>
      <c r="C7" s="131" t="s">
        <v>178</v>
      </c>
      <c r="D7" s="458" t="s">
        <v>178</v>
      </c>
      <c r="E7" s="131" t="s">
        <v>178</v>
      </c>
      <c r="F7" s="72">
        <v>126</v>
      </c>
      <c r="G7" s="150"/>
    </row>
    <row r="8" spans="1:8" ht="38.25" customHeight="1" x14ac:dyDescent="0.2">
      <c r="A8" s="25">
        <f>A7+1</f>
        <v>3</v>
      </c>
      <c r="B8" s="82" t="s">
        <v>800</v>
      </c>
      <c r="C8" s="131" t="s">
        <v>178</v>
      </c>
      <c r="D8" s="458" t="s">
        <v>178</v>
      </c>
      <c r="E8" s="131" t="s">
        <v>178</v>
      </c>
      <c r="F8" s="72">
        <v>38</v>
      </c>
      <c r="G8" s="150"/>
    </row>
    <row r="9" spans="1:8" ht="35.25" customHeight="1" x14ac:dyDescent="0.2">
      <c r="A9" s="25">
        <f>A8+1</f>
        <v>4</v>
      </c>
      <c r="B9" s="58" t="s">
        <v>533</v>
      </c>
      <c r="C9" s="458" t="s">
        <v>178</v>
      </c>
      <c r="D9" s="131" t="s">
        <v>178</v>
      </c>
      <c r="E9" s="133" t="str">
        <f>+C11</f>
        <v>X</v>
      </c>
      <c r="F9" s="132" t="s">
        <v>178</v>
      </c>
      <c r="G9" s="150"/>
    </row>
    <row r="10" spans="1:8" ht="37.5" customHeight="1" x14ac:dyDescent="0.2">
      <c r="A10" s="25">
        <f>A9+1</f>
        <v>5</v>
      </c>
      <c r="B10" s="58" t="s">
        <v>801</v>
      </c>
      <c r="C10" s="458" t="s">
        <v>178</v>
      </c>
      <c r="D10" s="131" t="s">
        <v>178</v>
      </c>
      <c r="E10" s="134">
        <v>25200</v>
      </c>
      <c r="F10" s="132" t="s">
        <v>178</v>
      </c>
      <c r="G10" s="150"/>
    </row>
    <row r="11" spans="1:8" ht="33" customHeight="1" x14ac:dyDescent="0.2">
      <c r="A11" s="25">
        <v>6</v>
      </c>
      <c r="B11" s="58" t="s">
        <v>135</v>
      </c>
      <c r="C11" s="459" t="s">
        <v>178</v>
      </c>
      <c r="D11" s="131" t="s">
        <v>178</v>
      </c>
      <c r="E11" s="133">
        <f>E10-E6</f>
        <v>0</v>
      </c>
      <c r="F11" s="132" t="s">
        <v>178</v>
      </c>
      <c r="G11" s="150"/>
    </row>
    <row r="12" spans="1:8" x14ac:dyDescent="0.2">
      <c r="B12" s="17"/>
      <c r="G12" s="150"/>
    </row>
    <row r="13" spans="1:8" x14ac:dyDescent="0.2">
      <c r="A13" s="754" t="s">
        <v>806</v>
      </c>
      <c r="B13" s="755"/>
      <c r="C13" s="755"/>
      <c r="D13" s="755"/>
      <c r="E13" s="755"/>
      <c r="F13" s="756"/>
      <c r="G13" s="150"/>
    </row>
    <row r="14" spans="1:8" x14ac:dyDescent="0.2">
      <c r="A14" s="757" t="s">
        <v>807</v>
      </c>
      <c r="B14" s="758"/>
      <c r="C14" s="758"/>
      <c r="D14" s="758"/>
      <c r="E14" s="758"/>
      <c r="F14" s="759"/>
      <c r="G14" s="150"/>
    </row>
  </sheetData>
  <mergeCells count="9">
    <mergeCell ref="A13:F13"/>
    <mergeCell ref="A14:F14"/>
    <mergeCell ref="A1:F1"/>
    <mergeCell ref="A2:B2"/>
    <mergeCell ref="C2:F2"/>
    <mergeCell ref="A3:A4"/>
    <mergeCell ref="B3:B4"/>
    <mergeCell ref="C3:D3"/>
    <mergeCell ref="E3:F3"/>
  </mergeCells>
  <pageMargins left="0.5" right="0.39" top="0.98425196850393704" bottom="0.98425196850393704" header="0.51181102362204722" footer="0.51181102362204722"/>
  <pageSetup paperSize="9" scale="8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3">
    <tabColor indexed="42"/>
    <pageSetUpPr fitToPage="1"/>
  </sheetPr>
  <dimension ref="A1:H21"/>
  <sheetViews>
    <sheetView zoomScale="90" zoomScaleNormal="90" workbookViewId="0">
      <pane xSplit="2" ySplit="5" topLeftCell="C12" activePane="bottomRight" state="frozen"/>
      <selection pane="topRight" activeCell="C1" sqref="C1"/>
      <selection pane="bottomLeft" activeCell="A6" sqref="A6"/>
      <selection pane="bottomRight" activeCell="G11" sqref="G11"/>
    </sheetView>
  </sheetViews>
  <sheetFormatPr defaultColWidth="9.140625" defaultRowHeight="12.75" x14ac:dyDescent="0.2"/>
  <cols>
    <col min="1" max="1" width="8.28515625" style="80" customWidth="1"/>
    <col min="2" max="2" width="77.7109375" style="80" customWidth="1"/>
    <col min="3" max="6" width="14.7109375" style="80" customWidth="1"/>
    <col min="7" max="7" width="21.140625" style="80" customWidth="1"/>
    <col min="8" max="16384" width="9.140625" style="80"/>
  </cols>
  <sheetData>
    <row r="1" spans="1:8" ht="50.1" customHeight="1" x14ac:dyDescent="0.2">
      <c r="A1" s="777" t="s">
        <v>824</v>
      </c>
      <c r="B1" s="778"/>
      <c r="C1" s="778"/>
      <c r="D1" s="778"/>
      <c r="E1" s="778"/>
      <c r="F1" s="779"/>
      <c r="H1" s="103"/>
    </row>
    <row r="2" spans="1:8" ht="33" customHeight="1" x14ac:dyDescent="0.2">
      <c r="A2" s="782" t="s">
        <v>904</v>
      </c>
      <c r="B2" s="783"/>
      <c r="C2" s="783"/>
      <c r="D2" s="783"/>
      <c r="E2" s="783"/>
      <c r="F2" s="784"/>
    </row>
    <row r="3" spans="1:8" ht="18.75" customHeight="1" x14ac:dyDescent="0.2">
      <c r="A3" s="769" t="s">
        <v>114</v>
      </c>
      <c r="B3" s="730" t="s">
        <v>191</v>
      </c>
      <c r="C3" s="722" t="s">
        <v>573</v>
      </c>
      <c r="D3" s="722"/>
      <c r="E3" s="722" t="s">
        <v>209</v>
      </c>
      <c r="F3" s="781"/>
    </row>
    <row r="4" spans="1:8" ht="18.75" customHeight="1" x14ac:dyDescent="0.2">
      <c r="A4" s="780"/>
      <c r="B4" s="730"/>
      <c r="C4" s="87">
        <v>2020</v>
      </c>
      <c r="D4" s="87">
        <v>2021</v>
      </c>
      <c r="E4" s="13">
        <v>2020</v>
      </c>
      <c r="F4" s="24">
        <v>2021</v>
      </c>
    </row>
    <row r="5" spans="1:8" ht="15.75" x14ac:dyDescent="0.2">
      <c r="A5" s="25"/>
      <c r="B5" s="77"/>
      <c r="C5" s="21" t="s">
        <v>157</v>
      </c>
      <c r="D5" s="21" t="s">
        <v>158</v>
      </c>
      <c r="E5" s="30" t="s">
        <v>159</v>
      </c>
      <c r="F5" s="79" t="s">
        <v>165</v>
      </c>
    </row>
    <row r="6" spans="1:8" ht="31.5" x14ac:dyDescent="0.2">
      <c r="A6" s="25">
        <v>1</v>
      </c>
      <c r="B6" s="38" t="s">
        <v>535</v>
      </c>
      <c r="C6" s="71" t="s">
        <v>178</v>
      </c>
      <c r="D6" s="71" t="s">
        <v>178</v>
      </c>
      <c r="E6" s="122">
        <v>1884</v>
      </c>
      <c r="F6" s="122">
        <v>1884</v>
      </c>
    </row>
    <row r="7" spans="1:8" ht="37.5" x14ac:dyDescent="0.2">
      <c r="A7" s="25">
        <f>A6+1</f>
        <v>2</v>
      </c>
      <c r="B7" s="54" t="s">
        <v>202</v>
      </c>
      <c r="C7" s="71" t="s">
        <v>178</v>
      </c>
      <c r="D7" s="71" t="s">
        <v>178</v>
      </c>
      <c r="E7" s="122">
        <v>17630</v>
      </c>
      <c r="F7" s="128">
        <v>17440</v>
      </c>
    </row>
    <row r="8" spans="1:8" ht="15.75" x14ac:dyDescent="0.2">
      <c r="A8" s="25">
        <v>3</v>
      </c>
      <c r="B8" s="69" t="s">
        <v>148</v>
      </c>
      <c r="C8" s="71" t="s">
        <v>178</v>
      </c>
      <c r="D8" s="71" t="s">
        <v>178</v>
      </c>
      <c r="E8" s="52">
        <f>E7/12</f>
        <v>1469.1666666666667</v>
      </c>
      <c r="F8" s="121">
        <f>F7/12</f>
        <v>1453.3333333333333</v>
      </c>
    </row>
    <row r="9" spans="1:8" ht="31.5" x14ac:dyDescent="0.2">
      <c r="A9" s="25">
        <f t="shared" ref="A9:A18" si="0">A8+1</f>
        <v>4</v>
      </c>
      <c r="B9" s="54" t="s">
        <v>212</v>
      </c>
      <c r="C9" s="44">
        <v>299493.95</v>
      </c>
      <c r="D9" s="73">
        <v>549680.28</v>
      </c>
      <c r="E9" s="71" t="s">
        <v>178</v>
      </c>
      <c r="F9" s="74" t="s">
        <v>178</v>
      </c>
    </row>
    <row r="10" spans="1:8" ht="31.5" x14ac:dyDescent="0.2">
      <c r="A10" s="25">
        <f t="shared" si="0"/>
        <v>5</v>
      </c>
      <c r="B10" s="54" t="s">
        <v>224</v>
      </c>
      <c r="C10" s="44">
        <v>24471</v>
      </c>
      <c r="D10" s="44">
        <v>20572</v>
      </c>
      <c r="E10" s="44">
        <v>620</v>
      </c>
      <c r="F10" s="51">
        <v>612</v>
      </c>
    </row>
    <row r="11" spans="1:8" ht="31.5" x14ac:dyDescent="0.2">
      <c r="A11" s="25">
        <f t="shared" si="0"/>
        <v>6</v>
      </c>
      <c r="B11" s="266" t="s">
        <v>652</v>
      </c>
      <c r="C11" s="122">
        <v>1816899</v>
      </c>
      <c r="D11" s="122">
        <v>1488147</v>
      </c>
      <c r="E11" s="71" t="s">
        <v>178</v>
      </c>
      <c r="F11" s="74" t="s">
        <v>178</v>
      </c>
      <c r="G11" s="563"/>
    </row>
    <row r="12" spans="1:8" ht="42.75" customHeight="1" x14ac:dyDescent="0.2">
      <c r="A12" s="25">
        <f t="shared" si="0"/>
        <v>7</v>
      </c>
      <c r="B12" s="54" t="s">
        <v>210</v>
      </c>
      <c r="C12" s="44">
        <v>21738</v>
      </c>
      <c r="D12" s="44">
        <v>15313.9</v>
      </c>
      <c r="E12" s="71" t="s">
        <v>178</v>
      </c>
      <c r="F12" s="74" t="s">
        <v>178</v>
      </c>
      <c r="G12" s="564"/>
    </row>
    <row r="13" spans="1:8" ht="15.75" x14ac:dyDescent="0.2">
      <c r="A13" s="25">
        <f t="shared" si="0"/>
        <v>8</v>
      </c>
      <c r="B13" s="54" t="s">
        <v>225</v>
      </c>
      <c r="C13" s="52">
        <f>SUM(C9:C12)</f>
        <v>2162601.9500000002</v>
      </c>
      <c r="D13" s="52">
        <f>SUM(D9:D12)</f>
        <v>2073713.18</v>
      </c>
      <c r="E13" s="71" t="s">
        <v>178</v>
      </c>
      <c r="F13" s="74" t="s">
        <v>178</v>
      </c>
    </row>
    <row r="14" spans="1:8" ht="15.75" x14ac:dyDescent="0.2">
      <c r="A14" s="25">
        <f t="shared" si="0"/>
        <v>9</v>
      </c>
      <c r="B14" s="54" t="s">
        <v>226</v>
      </c>
      <c r="C14" s="52">
        <f>C15+C16</f>
        <v>1935017.0899999999</v>
      </c>
      <c r="D14" s="52">
        <f>D15+D16</f>
        <v>1786013.75</v>
      </c>
      <c r="E14" s="71" t="s">
        <v>178</v>
      </c>
      <c r="F14" s="74" t="s">
        <v>178</v>
      </c>
    </row>
    <row r="15" spans="1:8" ht="15.75" x14ac:dyDescent="0.2">
      <c r="A15" s="25">
        <f t="shared" si="0"/>
        <v>10</v>
      </c>
      <c r="B15" s="39" t="s">
        <v>22</v>
      </c>
      <c r="C15" s="44">
        <v>1162080.8899999999</v>
      </c>
      <c r="D15" s="44">
        <v>1097986.81</v>
      </c>
      <c r="E15" s="71" t="s">
        <v>178</v>
      </c>
      <c r="F15" s="74" t="s">
        <v>178</v>
      </c>
    </row>
    <row r="16" spans="1:8" ht="36" customHeight="1" x14ac:dyDescent="0.2">
      <c r="A16" s="25">
        <f t="shared" si="0"/>
        <v>11</v>
      </c>
      <c r="B16" s="39" t="s">
        <v>23</v>
      </c>
      <c r="C16" s="44">
        <v>772936.2</v>
      </c>
      <c r="D16" s="44">
        <v>688026.94</v>
      </c>
      <c r="E16" s="71" t="s">
        <v>178</v>
      </c>
      <c r="F16" s="74" t="s">
        <v>178</v>
      </c>
      <c r="G16" s="564"/>
      <c r="H16" s="564"/>
    </row>
    <row r="17" spans="1:6" ht="31.5" x14ac:dyDescent="0.2">
      <c r="A17" s="25">
        <f t="shared" si="0"/>
        <v>12</v>
      </c>
      <c r="B17" s="54" t="s">
        <v>227</v>
      </c>
      <c r="C17" s="52">
        <f>+C13-C14</f>
        <v>227584.86000000034</v>
      </c>
      <c r="D17" s="52">
        <f>+D13-D14</f>
        <v>287699.42999999993</v>
      </c>
      <c r="E17" s="71" t="s">
        <v>178</v>
      </c>
      <c r="F17" s="74" t="s">
        <v>178</v>
      </c>
    </row>
    <row r="18" spans="1:6" ht="16.5" thickBot="1" x14ac:dyDescent="0.25">
      <c r="A18" s="26">
        <f t="shared" si="0"/>
        <v>13</v>
      </c>
      <c r="B18" s="85" t="s">
        <v>228</v>
      </c>
      <c r="C18" s="53">
        <f>IF(E8=0,0,C14/E8)</f>
        <v>1317.0848031764037</v>
      </c>
      <c r="D18" s="53">
        <f>IF(F8=0,0,D14/F8)</f>
        <v>1228.9085435779816</v>
      </c>
      <c r="E18" s="75" t="s">
        <v>178</v>
      </c>
      <c r="F18" s="76" t="s">
        <v>178</v>
      </c>
    </row>
    <row r="20" spans="1:6" ht="15" x14ac:dyDescent="0.2">
      <c r="A20" s="754" t="s">
        <v>211</v>
      </c>
      <c r="B20" s="755"/>
      <c r="C20" s="755"/>
      <c r="D20" s="755"/>
      <c r="E20" s="755"/>
      <c r="F20" s="756"/>
    </row>
    <row r="21" spans="1:6" ht="35.25" customHeight="1" x14ac:dyDescent="0.2">
      <c r="A21" s="774" t="s">
        <v>37</v>
      </c>
      <c r="B21" s="775"/>
      <c r="C21" s="775"/>
      <c r="D21" s="775"/>
      <c r="E21" s="775"/>
      <c r="F21" s="776"/>
    </row>
  </sheetData>
  <mergeCells count="8">
    <mergeCell ref="A21:F21"/>
    <mergeCell ref="A1:F1"/>
    <mergeCell ref="A3:A4"/>
    <mergeCell ref="B3:B4"/>
    <mergeCell ref="C3:D3"/>
    <mergeCell ref="E3:F3"/>
    <mergeCell ref="A2:F2"/>
    <mergeCell ref="A20:F20"/>
  </mergeCells>
  <phoneticPr fontId="5" type="noConversion"/>
  <pageMargins left="0.66" right="0.45" top="0.98425196850393704" bottom="0.77" header="0.51181102362204722" footer="0.51181102362204722"/>
  <pageSetup paperSize="9" scale="7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K29"/>
  <sheetViews>
    <sheetView workbookViewId="0">
      <pane xSplit="2" ySplit="4" topLeftCell="C5" activePane="bottomRight" state="frozen"/>
      <selection pane="topRight" activeCell="C1" sqref="C1"/>
      <selection pane="bottomLeft" activeCell="A5" sqref="A5"/>
      <selection pane="bottomRight" activeCell="J20" sqref="J20"/>
    </sheetView>
  </sheetViews>
  <sheetFormatPr defaultColWidth="9.140625" defaultRowHeight="15.75" x14ac:dyDescent="0.25"/>
  <cols>
    <col min="1" max="1" width="8.140625" style="186" customWidth="1"/>
    <col min="2" max="2" width="94" style="214" customWidth="1"/>
    <col min="3" max="3" width="18.7109375" style="186" customWidth="1"/>
    <col min="4" max="4" width="18.5703125" style="186" customWidth="1"/>
    <col min="5" max="5" width="11.42578125" style="187" customWidth="1"/>
    <col min="6" max="16384" width="9.140625" style="186"/>
  </cols>
  <sheetData>
    <row r="1" spans="1:11" ht="50.1" customHeight="1" thickBot="1" x14ac:dyDescent="0.3">
      <c r="A1" s="788" t="s">
        <v>825</v>
      </c>
      <c r="B1" s="789"/>
      <c r="C1" s="789"/>
      <c r="D1" s="790"/>
      <c r="E1" s="185"/>
    </row>
    <row r="2" spans="1:11" ht="29.25" customHeight="1" x14ac:dyDescent="0.25">
      <c r="A2" s="791" t="s">
        <v>905</v>
      </c>
      <c r="B2" s="792"/>
      <c r="C2" s="792"/>
      <c r="D2" s="793"/>
    </row>
    <row r="3" spans="1:11" ht="33" customHeight="1" x14ac:dyDescent="0.25">
      <c r="A3" s="188" t="s">
        <v>114</v>
      </c>
      <c r="B3" s="189" t="s">
        <v>191</v>
      </c>
      <c r="C3" s="190">
        <v>2020</v>
      </c>
      <c r="D3" s="191">
        <v>2021</v>
      </c>
    </row>
    <row r="4" spans="1:11" x14ac:dyDescent="0.25">
      <c r="A4" s="192"/>
      <c r="B4" s="193"/>
      <c r="C4" s="194" t="s">
        <v>157</v>
      </c>
      <c r="D4" s="223" t="s">
        <v>158</v>
      </c>
    </row>
    <row r="5" spans="1:11" ht="18.75" x14ac:dyDescent="0.25">
      <c r="A5" s="195">
        <v>1</v>
      </c>
      <c r="B5" s="196" t="s">
        <v>151</v>
      </c>
      <c r="C5" s="197">
        <f>+C6+C9</f>
        <v>198880.59999999998</v>
      </c>
      <c r="D5" s="224">
        <f>D6+D9</f>
        <v>265930.43</v>
      </c>
    </row>
    <row r="6" spans="1:11" ht="18.75" customHeight="1" x14ac:dyDescent="0.25">
      <c r="A6" s="195">
        <f t="shared" ref="A6:A13" si="0">A5+1</f>
        <v>2</v>
      </c>
      <c r="B6" s="196" t="s">
        <v>216</v>
      </c>
      <c r="C6" s="197">
        <f>+C7+C8</f>
        <v>92960.8</v>
      </c>
      <c r="D6" s="224">
        <f>+D7+D8</f>
        <v>123180.83</v>
      </c>
    </row>
    <row r="7" spans="1:11" x14ac:dyDescent="0.25">
      <c r="A7" s="195">
        <f t="shared" si="0"/>
        <v>3</v>
      </c>
      <c r="B7" s="200" t="s">
        <v>214</v>
      </c>
      <c r="C7" s="198">
        <v>91762.3</v>
      </c>
      <c r="D7" s="225">
        <v>121570.83</v>
      </c>
    </row>
    <row r="8" spans="1:11" x14ac:dyDescent="0.25">
      <c r="A8" s="195">
        <f t="shared" si="0"/>
        <v>4</v>
      </c>
      <c r="B8" s="200" t="s">
        <v>215</v>
      </c>
      <c r="C8" s="198">
        <v>1198.5</v>
      </c>
      <c r="D8" s="225">
        <v>1610</v>
      </c>
    </row>
    <row r="9" spans="1:11" x14ac:dyDescent="0.25">
      <c r="A9" s="195">
        <f t="shared" si="0"/>
        <v>5</v>
      </c>
      <c r="B9" s="196" t="s">
        <v>137</v>
      </c>
      <c r="C9" s="199">
        <f>+C10+C11-C12</f>
        <v>105919.79999999999</v>
      </c>
      <c r="D9" s="226">
        <f>+D10+D11-D12</f>
        <v>142749.59999999998</v>
      </c>
    </row>
    <row r="10" spans="1:11" ht="42" customHeight="1" x14ac:dyDescent="0.25">
      <c r="A10" s="195">
        <f t="shared" si="0"/>
        <v>6</v>
      </c>
      <c r="B10" s="200" t="s">
        <v>106</v>
      </c>
      <c r="C10" s="198">
        <v>451097.81</v>
      </c>
      <c r="D10" s="226">
        <f>+C12</f>
        <v>493379.01000000007</v>
      </c>
      <c r="E10" s="559"/>
    </row>
    <row r="11" spans="1:11" x14ac:dyDescent="0.25">
      <c r="A11" s="195">
        <f t="shared" si="0"/>
        <v>7</v>
      </c>
      <c r="B11" s="200" t="s">
        <v>117</v>
      </c>
      <c r="C11" s="198">
        <v>148201</v>
      </c>
      <c r="D11" s="225">
        <v>0</v>
      </c>
      <c r="E11" s="559"/>
    </row>
    <row r="12" spans="1:11" x14ac:dyDescent="0.25">
      <c r="A12" s="195">
        <f t="shared" si="0"/>
        <v>8</v>
      </c>
      <c r="B12" s="200" t="s">
        <v>557</v>
      </c>
      <c r="C12" s="199">
        <f>C10+C11-C20</f>
        <v>493379.01000000007</v>
      </c>
      <c r="D12" s="226">
        <f>D10+D11-D20</f>
        <v>350629.41000000009</v>
      </c>
    </row>
    <row r="13" spans="1:11" ht="30" customHeight="1" x14ac:dyDescent="0.25">
      <c r="A13" s="195">
        <f t="shared" si="0"/>
        <v>9</v>
      </c>
      <c r="B13" s="196" t="s">
        <v>558</v>
      </c>
      <c r="C13" s="201">
        <v>190186</v>
      </c>
      <c r="D13" s="227">
        <v>347936</v>
      </c>
    </row>
    <row r="14" spans="1:11" x14ac:dyDescent="0.25">
      <c r="A14" s="195"/>
      <c r="B14" s="231" t="s">
        <v>171</v>
      </c>
      <c r="C14" s="202"/>
      <c r="D14" s="228"/>
      <c r="E14" s="203"/>
      <c r="F14" s="204"/>
      <c r="G14" s="204"/>
      <c r="H14" s="204"/>
      <c r="I14" s="204"/>
      <c r="J14" s="204"/>
      <c r="K14" s="204"/>
    </row>
    <row r="15" spans="1:11" ht="18.75" x14ac:dyDescent="0.25">
      <c r="A15" s="195">
        <f>A13+1</f>
        <v>10</v>
      </c>
      <c r="B15" s="232" t="s">
        <v>217</v>
      </c>
      <c r="C15" s="198">
        <v>190185.85</v>
      </c>
      <c r="D15" s="225">
        <v>347936.4</v>
      </c>
    </row>
    <row r="16" spans="1:11" ht="30.75" customHeight="1" x14ac:dyDescent="0.25">
      <c r="A16" s="195">
        <f t="shared" ref="A16:A21" si="1">+A15+1</f>
        <v>11</v>
      </c>
      <c r="B16" s="196" t="s">
        <v>559</v>
      </c>
      <c r="C16" s="197">
        <f>C5-C13</f>
        <v>8694.5999999999767</v>
      </c>
      <c r="D16" s="224">
        <f>D5-D13</f>
        <v>-82005.570000000007</v>
      </c>
    </row>
    <row r="17" spans="1:6" ht="18.75" x14ac:dyDescent="0.25">
      <c r="A17" s="195">
        <f t="shared" si="1"/>
        <v>12</v>
      </c>
      <c r="B17" s="196" t="s">
        <v>560</v>
      </c>
      <c r="C17" s="197">
        <f>C18+C19</f>
        <v>75657</v>
      </c>
      <c r="D17" s="224">
        <f>D18+D19</f>
        <v>101964</v>
      </c>
    </row>
    <row r="18" spans="1:6" x14ac:dyDescent="0.25">
      <c r="A18" s="236">
        <f t="shared" si="1"/>
        <v>13</v>
      </c>
      <c r="B18" s="205" t="s">
        <v>616</v>
      </c>
      <c r="C18" s="201">
        <v>75657</v>
      </c>
      <c r="D18" s="229">
        <v>101964</v>
      </c>
    </row>
    <row r="19" spans="1:6" ht="18.75" x14ac:dyDescent="0.25">
      <c r="A19" s="236">
        <f>+A18+1</f>
        <v>14</v>
      </c>
      <c r="B19" s="205" t="s">
        <v>561</v>
      </c>
      <c r="C19" s="201"/>
      <c r="D19" s="229"/>
    </row>
    <row r="20" spans="1:6" x14ac:dyDescent="0.25">
      <c r="A20" s="236">
        <f>+A19+1</f>
        <v>15</v>
      </c>
      <c r="B20" s="196" t="s">
        <v>562</v>
      </c>
      <c r="C20" s="197">
        <f>(C18*1.4 +C19*1.4)</f>
        <v>105919.79999999999</v>
      </c>
      <c r="D20" s="224">
        <f>(D18*1.4+D19*1.4)</f>
        <v>142749.59999999998</v>
      </c>
    </row>
    <row r="21" spans="1:6" ht="16.5" thickBot="1" x14ac:dyDescent="0.3">
      <c r="A21" s="237">
        <f t="shared" si="1"/>
        <v>16</v>
      </c>
      <c r="B21" s="206" t="s">
        <v>572</v>
      </c>
      <c r="C21" s="207">
        <f>IF(C18=0,0,C15/C18)</f>
        <v>2.5137905283053783</v>
      </c>
      <c r="D21" s="230">
        <f>IF(D18=0,0,D15/D18)</f>
        <v>3.412345533717783</v>
      </c>
    </row>
    <row r="22" spans="1:6" s="204" customFormat="1" x14ac:dyDescent="0.25">
      <c r="A22" s="208"/>
      <c r="B22" s="209"/>
      <c r="C22" s="210"/>
      <c r="D22" s="210"/>
      <c r="E22" s="187"/>
      <c r="F22" s="186"/>
    </row>
    <row r="23" spans="1:6" s="212" customFormat="1" x14ac:dyDescent="0.25">
      <c r="A23" s="794" t="s">
        <v>213</v>
      </c>
      <c r="B23" s="795"/>
      <c r="C23" s="795"/>
      <c r="D23" s="796"/>
      <c r="E23" s="211"/>
    </row>
    <row r="24" spans="1:6" s="212" customFormat="1" x14ac:dyDescent="0.25">
      <c r="A24" s="797" t="s">
        <v>530</v>
      </c>
      <c r="B24" s="798"/>
      <c r="C24" s="798"/>
      <c r="D24" s="799"/>
      <c r="E24" s="211"/>
    </row>
    <row r="25" spans="1:6" s="212" customFormat="1" x14ac:dyDescent="0.25">
      <c r="A25" s="800" t="s">
        <v>615</v>
      </c>
      <c r="B25" s="801"/>
      <c r="C25" s="801"/>
      <c r="D25" s="802"/>
      <c r="E25" s="211"/>
    </row>
    <row r="26" spans="1:6" s="212" customFormat="1" x14ac:dyDescent="0.25">
      <c r="A26" s="785" t="s">
        <v>532</v>
      </c>
      <c r="B26" s="786"/>
      <c r="C26" s="786"/>
      <c r="D26" s="787"/>
      <c r="E26" s="211"/>
    </row>
    <row r="27" spans="1:6" s="212" customFormat="1" x14ac:dyDescent="0.25">
      <c r="B27" s="213"/>
      <c r="E27" s="211"/>
    </row>
    <row r="28" spans="1:6" s="212" customFormat="1" x14ac:dyDescent="0.25">
      <c r="B28" s="213"/>
      <c r="E28" s="211"/>
    </row>
    <row r="29" spans="1:6" s="212" customFormat="1" x14ac:dyDescent="0.25">
      <c r="B29" s="213"/>
      <c r="E29" s="211"/>
    </row>
  </sheetData>
  <mergeCells count="6">
    <mergeCell ref="A26:D26"/>
    <mergeCell ref="A1:D1"/>
    <mergeCell ref="A2:D2"/>
    <mergeCell ref="A23:D23"/>
    <mergeCell ref="A24:D24"/>
    <mergeCell ref="A25:D25"/>
  </mergeCells>
  <pageMargins left="0.74803149606299213" right="0.74803149606299213" top="0.59055118110236227" bottom="0.59055118110236227" header="0.51181102362204722" footer="0.51181102362204722"/>
  <pageSetup paperSize="9" scale="9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I24"/>
  <sheetViews>
    <sheetView zoomScaleNormal="100" workbookViewId="0">
      <pane xSplit="2" ySplit="5" topLeftCell="C15" activePane="bottomRight" state="frozen"/>
      <selection pane="topRight" activeCell="C1" sqref="C1"/>
      <selection pane="bottomLeft" activeCell="A6" sqref="A6"/>
      <selection pane="bottomRight" activeCell="D19" sqref="D19"/>
    </sheetView>
  </sheetViews>
  <sheetFormatPr defaultColWidth="9.140625" defaultRowHeight="15.75" x14ac:dyDescent="0.25"/>
  <cols>
    <col min="1" max="1" width="9.140625" style="630"/>
    <col min="2" max="2" width="88.7109375" style="654" customWidth="1"/>
    <col min="3" max="3" width="23.42578125" style="630" customWidth="1"/>
    <col min="4" max="4" width="24.42578125" style="630" customWidth="1"/>
    <col min="5" max="5" width="15.28515625" style="629" bestFit="1" customWidth="1"/>
    <col min="6" max="6" width="9.140625" style="629"/>
    <col min="7" max="16384" width="9.140625" style="630"/>
  </cols>
  <sheetData>
    <row r="1" spans="1:6" ht="50.1" customHeight="1" thickBot="1" x14ac:dyDescent="0.3">
      <c r="A1" s="806" t="s">
        <v>826</v>
      </c>
      <c r="B1" s="807"/>
      <c r="C1" s="807"/>
      <c r="D1" s="808"/>
    </row>
    <row r="2" spans="1:6" ht="27.75" customHeight="1" x14ac:dyDescent="0.25">
      <c r="A2" s="809" t="s">
        <v>906</v>
      </c>
      <c r="B2" s="810"/>
      <c r="C2" s="810"/>
      <c r="D2" s="811"/>
    </row>
    <row r="3" spans="1:6" ht="18.75" customHeight="1" x14ac:dyDescent="0.25">
      <c r="A3" s="812" t="s">
        <v>114</v>
      </c>
      <c r="B3" s="813" t="s">
        <v>191</v>
      </c>
      <c r="C3" s="814" t="s">
        <v>175</v>
      </c>
      <c r="D3" s="815"/>
    </row>
    <row r="4" spans="1:6" s="634" customFormat="1" ht="19.5" customHeight="1" x14ac:dyDescent="0.2">
      <c r="A4" s="812"/>
      <c r="B4" s="813"/>
      <c r="C4" s="631">
        <v>2020</v>
      </c>
      <c r="D4" s="632">
        <v>2021</v>
      </c>
      <c r="E4" s="633"/>
      <c r="F4" s="633"/>
    </row>
    <row r="5" spans="1:6" s="634" customFormat="1" x14ac:dyDescent="0.2">
      <c r="A5" s="635"/>
      <c r="B5" s="636"/>
      <c r="C5" s="631" t="s">
        <v>157</v>
      </c>
      <c r="D5" s="632" t="s">
        <v>158</v>
      </c>
      <c r="E5" s="633"/>
      <c r="F5" s="633"/>
    </row>
    <row r="6" spans="1:6" s="634" customFormat="1" x14ac:dyDescent="0.2">
      <c r="A6" s="637">
        <v>1</v>
      </c>
      <c r="B6" s="638" t="s">
        <v>116</v>
      </c>
      <c r="C6" s="639">
        <v>1759</v>
      </c>
      <c r="D6" s="640">
        <v>0</v>
      </c>
      <c r="E6" s="633"/>
      <c r="F6" s="633"/>
    </row>
    <row r="7" spans="1:6" s="634" customFormat="1" x14ac:dyDescent="0.2">
      <c r="A7" s="637">
        <f t="shared" ref="A7:A20" si="0">A6+1</f>
        <v>2</v>
      </c>
      <c r="B7" s="641" t="s">
        <v>94</v>
      </c>
      <c r="C7" s="601">
        <f>SUM(C8:C13)</f>
        <v>1404705.15</v>
      </c>
      <c r="D7" s="642">
        <f>SUM(D8:D13)</f>
        <v>1662104.7000000002</v>
      </c>
      <c r="E7" s="633"/>
      <c r="F7" s="633"/>
    </row>
    <row r="8" spans="1:6" s="634" customFormat="1" ht="18.75" x14ac:dyDescent="0.2">
      <c r="A8" s="637">
        <f t="shared" si="0"/>
        <v>3</v>
      </c>
      <c r="B8" s="643" t="s">
        <v>234</v>
      </c>
      <c r="C8" s="644"/>
      <c r="D8" s="645"/>
      <c r="E8" s="633"/>
      <c r="F8" s="633"/>
    </row>
    <row r="9" spans="1:6" s="634" customFormat="1" x14ac:dyDescent="0.2">
      <c r="A9" s="637">
        <f t="shared" si="0"/>
        <v>4</v>
      </c>
      <c r="B9" s="643" t="s">
        <v>237</v>
      </c>
      <c r="C9" s="644">
        <v>1404705.15</v>
      </c>
      <c r="D9" s="645">
        <f>1644958.05-54621.64+60381.2</f>
        <v>1650717.61</v>
      </c>
      <c r="E9" s="633"/>
      <c r="F9" s="633"/>
    </row>
    <row r="10" spans="1:6" s="634" customFormat="1" x14ac:dyDescent="0.2">
      <c r="A10" s="637">
        <f t="shared" si="0"/>
        <v>5</v>
      </c>
      <c r="B10" s="643" t="s">
        <v>640</v>
      </c>
      <c r="C10" s="644"/>
      <c r="D10" s="645">
        <v>11387.09</v>
      </c>
      <c r="E10" s="633"/>
      <c r="F10" s="633"/>
    </row>
    <row r="11" spans="1:6" s="634" customFormat="1" x14ac:dyDescent="0.2">
      <c r="A11" s="637">
        <f t="shared" si="0"/>
        <v>6</v>
      </c>
      <c r="B11" s="643" t="s">
        <v>235</v>
      </c>
      <c r="C11" s="644"/>
      <c r="D11" s="645"/>
      <c r="E11" s="633"/>
      <c r="F11" s="633"/>
    </row>
    <row r="12" spans="1:6" s="634" customFormat="1" x14ac:dyDescent="0.2">
      <c r="A12" s="637">
        <f t="shared" si="0"/>
        <v>7</v>
      </c>
      <c r="B12" s="643" t="s">
        <v>236</v>
      </c>
      <c r="C12" s="644"/>
      <c r="D12" s="645"/>
      <c r="E12" s="633"/>
      <c r="F12" s="633"/>
    </row>
    <row r="13" spans="1:6" s="634" customFormat="1" ht="19.5" customHeight="1" x14ac:dyDescent="0.2">
      <c r="A13" s="637">
        <f t="shared" si="0"/>
        <v>8</v>
      </c>
      <c r="B13" s="643" t="s">
        <v>238</v>
      </c>
      <c r="C13" s="644"/>
      <c r="D13" s="645"/>
      <c r="E13" s="633"/>
      <c r="F13" s="633"/>
    </row>
    <row r="14" spans="1:6" s="634" customFormat="1" ht="21.75" customHeight="1" x14ac:dyDescent="0.2">
      <c r="A14" s="637">
        <f t="shared" si="0"/>
        <v>9</v>
      </c>
      <c r="B14" s="641" t="s">
        <v>20</v>
      </c>
      <c r="C14" s="601">
        <f>C6+C7</f>
        <v>1406464.15</v>
      </c>
      <c r="D14" s="642">
        <f>D6+D7</f>
        <v>1662104.7000000002</v>
      </c>
      <c r="E14" s="633"/>
      <c r="F14" s="633"/>
    </row>
    <row r="15" spans="1:6" s="634" customFormat="1" ht="27" customHeight="1" x14ac:dyDescent="0.2">
      <c r="A15" s="637">
        <f t="shared" si="0"/>
        <v>10</v>
      </c>
      <c r="B15" s="641" t="s">
        <v>797</v>
      </c>
      <c r="C15" s="639">
        <v>1423700</v>
      </c>
      <c r="D15" s="639">
        <v>400000</v>
      </c>
      <c r="E15" s="633"/>
      <c r="F15" s="633"/>
    </row>
    <row r="16" spans="1:6" s="634" customFormat="1" ht="31.5" x14ac:dyDescent="0.2">
      <c r="A16" s="646" t="s">
        <v>541</v>
      </c>
      <c r="B16" s="647" t="s">
        <v>716</v>
      </c>
      <c r="C16" s="639">
        <v>7511.65</v>
      </c>
      <c r="D16" s="640">
        <v>339846.91</v>
      </c>
      <c r="E16" s="648"/>
      <c r="F16" s="633"/>
    </row>
    <row r="17" spans="1:9" s="634" customFormat="1" ht="28.5" customHeight="1" x14ac:dyDescent="0.2">
      <c r="A17" s="637">
        <f>A15+1</f>
        <v>11</v>
      </c>
      <c r="B17" s="641" t="s">
        <v>578</v>
      </c>
      <c r="C17" s="639">
        <v>863792.49</v>
      </c>
      <c r="D17" s="640">
        <v>2106506.85</v>
      </c>
      <c r="E17" s="633"/>
      <c r="F17" s="649"/>
    </row>
    <row r="18" spans="1:9" s="634" customFormat="1" ht="23.25" customHeight="1" x14ac:dyDescent="0.2">
      <c r="A18" s="637">
        <f t="shared" si="0"/>
        <v>12</v>
      </c>
      <c r="B18" s="641" t="s">
        <v>140</v>
      </c>
      <c r="C18" s="639">
        <v>0</v>
      </c>
      <c r="D18" s="640">
        <v>0</v>
      </c>
      <c r="E18" s="633"/>
      <c r="F18" s="633"/>
    </row>
    <row r="19" spans="1:9" s="634" customFormat="1" ht="33" customHeight="1" x14ac:dyDescent="0.2">
      <c r="A19" s="637">
        <f t="shared" si="0"/>
        <v>13</v>
      </c>
      <c r="B19" s="641" t="s">
        <v>579</v>
      </c>
      <c r="C19" s="639">
        <v>2773960.16</v>
      </c>
      <c r="D19" s="640">
        <f>761597.28+20034.5+1400640.8+3156866.11+9540</f>
        <v>5348678.6899999995</v>
      </c>
      <c r="E19" s="633"/>
      <c r="F19" s="633"/>
    </row>
    <row r="20" spans="1:9" s="634" customFormat="1" ht="21" customHeight="1" thickBot="1" x14ac:dyDescent="0.25">
      <c r="A20" s="650">
        <f t="shared" si="0"/>
        <v>14</v>
      </c>
      <c r="B20" s="651" t="s">
        <v>39</v>
      </c>
      <c r="C20" s="652">
        <f>SUM(C14:C19)</f>
        <v>6475428.4500000002</v>
      </c>
      <c r="D20" s="653">
        <f>SUM(D14:D19)</f>
        <v>9857137.1500000004</v>
      </c>
      <c r="E20" s="633"/>
      <c r="F20" s="633"/>
    </row>
    <row r="21" spans="1:9" ht="9" customHeight="1" x14ac:dyDescent="0.25"/>
    <row r="22" spans="1:9" ht="18" customHeight="1" x14ac:dyDescent="0.25">
      <c r="A22" s="816" t="s">
        <v>43</v>
      </c>
      <c r="B22" s="817"/>
      <c r="C22" s="817"/>
      <c r="D22" s="818"/>
    </row>
    <row r="23" spans="1:9" x14ac:dyDescent="0.25">
      <c r="A23" s="803" t="s">
        <v>7</v>
      </c>
      <c r="B23" s="804"/>
      <c r="C23" s="804"/>
      <c r="D23" s="805"/>
      <c r="E23" s="633"/>
      <c r="F23" s="633"/>
      <c r="G23" s="655"/>
      <c r="H23" s="655"/>
      <c r="I23" s="655"/>
    </row>
    <row r="24" spans="1:9" x14ac:dyDescent="0.25">
      <c r="A24" s="656" t="s">
        <v>717</v>
      </c>
      <c r="B24" s="657" t="s">
        <v>827</v>
      </c>
    </row>
  </sheetData>
  <mergeCells count="7">
    <mergeCell ref="A23:D23"/>
    <mergeCell ref="A1:D1"/>
    <mergeCell ref="A2:D2"/>
    <mergeCell ref="A3:A4"/>
    <mergeCell ref="B3:B4"/>
    <mergeCell ref="C3:D3"/>
    <mergeCell ref="A22:D22"/>
  </mergeCells>
  <printOptions gridLines="1"/>
  <pageMargins left="0.74803149606299213" right="0.54" top="0.98425196850393704" bottom="0.82" header="0.51181102362204722" footer="0.51181102362204722"/>
  <pageSetup paperSize="9" scale="91"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6">
    <tabColor indexed="42"/>
    <pageSetUpPr fitToPage="1"/>
  </sheetPr>
  <dimension ref="A1:J83"/>
  <sheetViews>
    <sheetView zoomScale="90" zoomScaleNormal="90" workbookViewId="0">
      <pane xSplit="2" ySplit="5" topLeftCell="C15" activePane="bottomRight" state="frozen"/>
      <selection pane="topRight" activeCell="C1" sqref="C1"/>
      <selection pane="bottomLeft" activeCell="A6" sqref="A6"/>
      <selection pane="bottomRight" activeCell="K13" sqref="K13"/>
    </sheetView>
  </sheetViews>
  <sheetFormatPr defaultColWidth="9.140625" defaultRowHeight="15.75" x14ac:dyDescent="0.25"/>
  <cols>
    <col min="1" max="1" width="7.42578125" style="2" customWidth="1"/>
    <col min="2" max="2" width="51.5703125" style="7" customWidth="1"/>
    <col min="3" max="3" width="22.28515625" style="7" customWidth="1"/>
    <col min="4" max="4" width="18.140625" style="2" customWidth="1"/>
    <col min="5" max="5" width="18.5703125" style="2" customWidth="1"/>
    <col min="6" max="6" width="16.28515625" style="2" customWidth="1"/>
    <col min="7" max="7" width="11.85546875" style="2" customWidth="1"/>
    <col min="8" max="8" width="15.42578125" style="2" customWidth="1"/>
    <col min="9" max="9" width="18.28515625" style="2" customWidth="1"/>
    <col min="10" max="10" width="17.140625" style="2" customWidth="1"/>
    <col min="11" max="13" width="9.140625" style="2"/>
    <col min="14" max="14" width="11.5703125" style="2" customWidth="1"/>
    <col min="15" max="16384" width="9.140625" style="2"/>
  </cols>
  <sheetData>
    <row r="1" spans="1:10" ht="35.1" customHeight="1" thickBot="1" x14ac:dyDescent="0.3">
      <c r="A1" s="821" t="s">
        <v>828</v>
      </c>
      <c r="B1" s="822"/>
      <c r="C1" s="822"/>
      <c r="D1" s="822"/>
      <c r="E1" s="822"/>
      <c r="F1" s="822"/>
      <c r="G1" s="822"/>
      <c r="H1" s="822"/>
      <c r="I1" s="823"/>
    </row>
    <row r="2" spans="1:10" ht="35.1" customHeight="1" x14ac:dyDescent="0.25">
      <c r="A2" s="725" t="s">
        <v>906</v>
      </c>
      <c r="B2" s="726"/>
      <c r="C2" s="726"/>
      <c r="D2" s="726"/>
      <c r="E2" s="726"/>
      <c r="F2" s="726"/>
      <c r="G2" s="726"/>
      <c r="H2" s="726"/>
      <c r="I2" s="727"/>
    </row>
    <row r="3" spans="1:10" s="4" customFormat="1" ht="35.25" customHeight="1" x14ac:dyDescent="0.2">
      <c r="A3" s="770" t="s">
        <v>114</v>
      </c>
      <c r="B3" s="690" t="s">
        <v>191</v>
      </c>
      <c r="C3" s="826" t="s">
        <v>911</v>
      </c>
      <c r="D3" s="743" t="s">
        <v>829</v>
      </c>
      <c r="E3" s="743" t="s">
        <v>830</v>
      </c>
      <c r="F3" s="743" t="s">
        <v>731</v>
      </c>
      <c r="G3" s="824" t="s">
        <v>120</v>
      </c>
      <c r="H3" s="824" t="s">
        <v>912</v>
      </c>
      <c r="I3" s="819" t="s">
        <v>121</v>
      </c>
    </row>
    <row r="4" spans="1:10" s="4" customFormat="1" ht="72" customHeight="1" x14ac:dyDescent="0.2">
      <c r="A4" s="688"/>
      <c r="B4" s="730"/>
      <c r="C4" s="827"/>
      <c r="D4" s="744"/>
      <c r="E4" s="744"/>
      <c r="F4" s="744"/>
      <c r="G4" s="825"/>
      <c r="H4" s="825"/>
      <c r="I4" s="820"/>
    </row>
    <row r="5" spans="1:10" s="4" customFormat="1" x14ac:dyDescent="0.2">
      <c r="A5" s="25"/>
      <c r="B5" s="81"/>
      <c r="C5" s="84" t="s">
        <v>157</v>
      </c>
      <c r="D5" s="84" t="s">
        <v>158</v>
      </c>
      <c r="E5" s="30" t="s">
        <v>159</v>
      </c>
      <c r="F5" s="30" t="s">
        <v>165</v>
      </c>
      <c r="G5" s="30" t="s">
        <v>160</v>
      </c>
      <c r="H5" s="30" t="s">
        <v>161</v>
      </c>
      <c r="I5" s="168" t="s">
        <v>542</v>
      </c>
    </row>
    <row r="6" spans="1:10" s="4" customFormat="1" x14ac:dyDescent="0.2">
      <c r="A6" s="25">
        <v>1</v>
      </c>
      <c r="B6" s="58" t="s">
        <v>230</v>
      </c>
      <c r="C6" s="44"/>
      <c r="D6" s="44"/>
      <c r="E6" s="44">
        <v>182496</v>
      </c>
      <c r="F6" s="44">
        <v>63026.99</v>
      </c>
      <c r="G6" s="44"/>
      <c r="H6" s="44"/>
      <c r="I6" s="121">
        <f t="shared" ref="I6:I17" si="0">SUM(C6:H6)</f>
        <v>245522.99</v>
      </c>
    </row>
    <row r="7" spans="1:10" s="4" customFormat="1" x14ac:dyDescent="0.2">
      <c r="A7" s="25"/>
      <c r="B7" s="59" t="s">
        <v>171</v>
      </c>
      <c r="C7" s="44"/>
      <c r="D7" s="44"/>
      <c r="E7" s="44"/>
      <c r="F7" s="44"/>
      <c r="G7" s="44"/>
      <c r="H7" s="44"/>
      <c r="I7" s="121"/>
    </row>
    <row r="8" spans="1:10" s="4" customFormat="1" x14ac:dyDescent="0.2">
      <c r="A8" s="25">
        <v>2</v>
      </c>
      <c r="B8" s="101" t="s">
        <v>21</v>
      </c>
      <c r="C8" s="44"/>
      <c r="D8" s="44"/>
      <c r="E8" s="44">
        <v>182496</v>
      </c>
      <c r="F8" s="44"/>
      <c r="G8" s="44"/>
      <c r="H8" s="44"/>
      <c r="I8" s="121">
        <f t="shared" si="0"/>
        <v>182496</v>
      </c>
    </row>
    <row r="9" spans="1:10" x14ac:dyDescent="0.25">
      <c r="A9" s="25">
        <v>3</v>
      </c>
      <c r="B9" s="58" t="s">
        <v>156</v>
      </c>
      <c r="C9" s="44"/>
      <c r="D9" s="44"/>
      <c r="E9" s="44"/>
      <c r="F9" s="44"/>
      <c r="G9" s="44"/>
      <c r="H9" s="44"/>
      <c r="I9" s="121">
        <f t="shared" si="0"/>
        <v>0</v>
      </c>
    </row>
    <row r="10" spans="1:10" ht="31.5" x14ac:dyDescent="0.25">
      <c r="A10" s="25">
        <v>4</v>
      </c>
      <c r="B10" s="373" t="s">
        <v>718</v>
      </c>
      <c r="C10" s="52">
        <f>SUM(C11:C16)</f>
        <v>934329.17</v>
      </c>
      <c r="D10" s="52">
        <f t="shared" ref="D10:I10" si="1">SUM(D11:D16)</f>
        <v>0</v>
      </c>
      <c r="E10" s="52">
        <f t="shared" si="1"/>
        <v>472836.55000000005</v>
      </c>
      <c r="F10" s="52">
        <f t="shared" si="1"/>
        <v>1755212.1800000002</v>
      </c>
      <c r="G10" s="52">
        <f t="shared" si="1"/>
        <v>0</v>
      </c>
      <c r="H10" s="52">
        <f t="shared" si="1"/>
        <v>49121.440000000002</v>
      </c>
      <c r="I10" s="121">
        <f t="shared" si="1"/>
        <v>3211499.3400000003</v>
      </c>
      <c r="J10" s="364"/>
    </row>
    <row r="11" spans="1:10" x14ac:dyDescent="0.25">
      <c r="A11" s="25">
        <v>5</v>
      </c>
      <c r="B11" s="374" t="s">
        <v>205</v>
      </c>
      <c r="C11" s="44"/>
      <c r="D11" s="44"/>
      <c r="E11" s="44">
        <v>10022</v>
      </c>
      <c r="F11" s="44">
        <v>38571.99</v>
      </c>
      <c r="G11" s="44"/>
      <c r="H11" s="44"/>
      <c r="I11" s="121">
        <f t="shared" si="0"/>
        <v>48593.99</v>
      </c>
    </row>
    <row r="12" spans="1:10" x14ac:dyDescent="0.25">
      <c r="A12" s="25">
        <v>6</v>
      </c>
      <c r="B12" s="374" t="s">
        <v>715</v>
      </c>
      <c r="C12" s="44"/>
      <c r="D12" s="44"/>
      <c r="E12" s="44">
        <v>19181.64</v>
      </c>
      <c r="F12" s="44">
        <v>0</v>
      </c>
      <c r="G12" s="44"/>
      <c r="H12" s="44">
        <v>44911.44</v>
      </c>
      <c r="I12" s="121">
        <f t="shared" si="0"/>
        <v>64093.08</v>
      </c>
      <c r="J12" s="365"/>
    </row>
    <row r="13" spans="1:10" x14ac:dyDescent="0.25">
      <c r="A13" s="25">
        <v>7</v>
      </c>
      <c r="B13" s="263" t="s">
        <v>206</v>
      </c>
      <c r="C13" s="44"/>
      <c r="D13" s="44"/>
      <c r="E13" s="44">
        <v>110166.8</v>
      </c>
      <c r="F13" s="44">
        <v>8668.7999999999993</v>
      </c>
      <c r="G13" s="44"/>
      <c r="H13" s="44">
        <v>4210</v>
      </c>
      <c r="I13" s="121">
        <f t="shared" si="0"/>
        <v>123045.6</v>
      </c>
    </row>
    <row r="14" spans="1:10" ht="31.5" x14ac:dyDescent="0.25">
      <c r="A14" s="25">
        <v>8</v>
      </c>
      <c r="B14" s="374" t="s">
        <v>207</v>
      </c>
      <c r="C14" s="44">
        <v>934329.17</v>
      </c>
      <c r="D14" s="44"/>
      <c r="E14" s="44">
        <v>279262.21000000002</v>
      </c>
      <c r="F14" s="44">
        <v>1691984.86</v>
      </c>
      <c r="G14" s="44"/>
      <c r="H14" s="44"/>
      <c r="I14" s="121">
        <f t="shared" si="0"/>
        <v>2905576.24</v>
      </c>
    </row>
    <row r="15" spans="1:10" ht="31.5" x14ac:dyDescent="0.25">
      <c r="A15" s="35">
        <v>9</v>
      </c>
      <c r="B15" s="374" t="s">
        <v>208</v>
      </c>
      <c r="C15" s="44"/>
      <c r="D15" s="44"/>
      <c r="E15" s="44">
        <v>37703.9</v>
      </c>
      <c r="F15" s="44">
        <v>15986.53</v>
      </c>
      <c r="G15" s="44"/>
      <c r="H15" s="44"/>
      <c r="I15" s="121">
        <f t="shared" si="0"/>
        <v>53690.43</v>
      </c>
    </row>
    <row r="16" spans="1:10" x14ac:dyDescent="0.25">
      <c r="A16" s="25">
        <v>10</v>
      </c>
      <c r="B16" s="374" t="s">
        <v>713</v>
      </c>
      <c r="C16" s="44"/>
      <c r="D16" s="44"/>
      <c r="E16" s="44">
        <v>16500</v>
      </c>
      <c r="F16" s="44"/>
      <c r="G16" s="44"/>
      <c r="H16" s="44"/>
      <c r="I16" s="121">
        <f t="shared" si="0"/>
        <v>16500</v>
      </c>
      <c r="J16" s="364"/>
    </row>
    <row r="17" spans="1:10" x14ac:dyDescent="0.25">
      <c r="A17" s="25">
        <v>11</v>
      </c>
      <c r="B17" s="375" t="s">
        <v>98</v>
      </c>
      <c r="C17" s="44"/>
      <c r="D17" s="44"/>
      <c r="E17" s="44"/>
      <c r="F17" s="44"/>
      <c r="G17" s="44"/>
      <c r="H17" s="44"/>
      <c r="I17" s="121">
        <f t="shared" si="0"/>
        <v>0</v>
      </c>
    </row>
    <row r="18" spans="1:10" x14ac:dyDescent="0.25">
      <c r="A18" s="35">
        <v>12</v>
      </c>
      <c r="B18" s="373" t="s">
        <v>99</v>
      </c>
      <c r="C18" s="44"/>
      <c r="D18" s="44"/>
      <c r="E18" s="44">
        <v>10190</v>
      </c>
      <c r="F18" s="44">
        <v>80922.960000000006</v>
      </c>
      <c r="G18" s="44"/>
      <c r="H18" s="44">
        <v>9540</v>
      </c>
      <c r="I18" s="121">
        <f t="shared" ref="I18:I23" si="2">SUM(C18:H18)</f>
        <v>100652.96</v>
      </c>
    </row>
    <row r="19" spans="1:10" x14ac:dyDescent="0.25">
      <c r="A19" s="25">
        <v>13</v>
      </c>
      <c r="B19" s="373" t="s">
        <v>168</v>
      </c>
      <c r="C19" s="44">
        <v>1273088.6200000001</v>
      </c>
      <c r="D19" s="44">
        <v>9227.2099999999991</v>
      </c>
      <c r="E19" s="44">
        <v>78074.73</v>
      </c>
      <c r="F19" s="44">
        <v>2795890.93</v>
      </c>
      <c r="G19" s="44"/>
      <c r="H19" s="44"/>
      <c r="I19" s="121">
        <f t="shared" si="2"/>
        <v>4156281.49</v>
      </c>
    </row>
    <row r="20" spans="1:10" x14ac:dyDescent="0.25">
      <c r="A20" s="25">
        <v>14</v>
      </c>
      <c r="B20" s="373" t="s">
        <v>100</v>
      </c>
      <c r="C20" s="44"/>
      <c r="D20" s="44"/>
      <c r="E20" s="44">
        <v>18000</v>
      </c>
      <c r="F20" s="44"/>
      <c r="G20" s="44"/>
      <c r="H20" s="44"/>
      <c r="I20" s="121">
        <f t="shared" si="2"/>
        <v>18000</v>
      </c>
    </row>
    <row r="21" spans="1:10" x14ac:dyDescent="0.25">
      <c r="A21" s="35">
        <v>15</v>
      </c>
      <c r="B21" s="373" t="s">
        <v>176</v>
      </c>
      <c r="C21" s="44"/>
      <c r="D21" s="44"/>
      <c r="E21" s="44"/>
      <c r="F21" s="44"/>
      <c r="G21" s="44"/>
      <c r="H21" s="44"/>
      <c r="I21" s="121">
        <f t="shared" si="2"/>
        <v>0</v>
      </c>
    </row>
    <row r="22" spans="1:10" x14ac:dyDescent="0.25">
      <c r="A22" s="25">
        <v>16</v>
      </c>
      <c r="B22" s="376" t="s">
        <v>688</v>
      </c>
      <c r="C22" s="356"/>
      <c r="D22" s="356">
        <v>330619.71999999997</v>
      </c>
      <c r="E22" s="44"/>
      <c r="F22" s="44"/>
      <c r="G22" s="44"/>
      <c r="H22" s="44">
        <v>183514.98</v>
      </c>
      <c r="I22" s="121">
        <f t="shared" si="2"/>
        <v>514134.69999999995</v>
      </c>
      <c r="J22" s="560"/>
    </row>
    <row r="23" spans="1:10" ht="48" thickBot="1" x14ac:dyDescent="0.3">
      <c r="A23" s="26">
        <v>17</v>
      </c>
      <c r="B23" s="377" t="s">
        <v>719</v>
      </c>
      <c r="C23" s="357">
        <f>+C6+C9+C10+C17+C18+C19+C20+C21+C22</f>
        <v>2207417.79</v>
      </c>
      <c r="D23" s="296">
        <f t="shared" ref="D23:H23" si="3">+D6+D9+D10+D17+D18+D19+D20+D21+D22</f>
        <v>339846.93</v>
      </c>
      <c r="E23" s="296">
        <f t="shared" si="3"/>
        <v>761597.28</v>
      </c>
      <c r="F23" s="296">
        <f t="shared" si="3"/>
        <v>4695053.0600000005</v>
      </c>
      <c r="G23" s="296">
        <f t="shared" si="3"/>
        <v>0</v>
      </c>
      <c r="H23" s="296">
        <f t="shared" si="3"/>
        <v>242176.42</v>
      </c>
      <c r="I23" s="297">
        <f t="shared" si="2"/>
        <v>8246091.4800000004</v>
      </c>
      <c r="J23" s="560"/>
    </row>
    <row r="24" spans="1:10" x14ac:dyDescent="0.25">
      <c r="C24" s="161"/>
      <c r="D24" s="160"/>
      <c r="E24" s="160"/>
      <c r="F24" s="160"/>
      <c r="G24" s="160"/>
      <c r="H24" s="160"/>
    </row>
    <row r="25" spans="1:10" x14ac:dyDescent="0.25">
      <c r="A25" s="369"/>
      <c r="B25" s="370"/>
      <c r="C25" s="160"/>
      <c r="D25" s="160"/>
      <c r="E25" s="160"/>
      <c r="F25" s="160"/>
      <c r="G25" s="160"/>
      <c r="H25" s="160"/>
    </row>
    <row r="26" spans="1:10" x14ac:dyDescent="0.25">
      <c r="C26" s="160"/>
      <c r="D26" s="160"/>
      <c r="E26" s="160"/>
      <c r="F26" s="160"/>
      <c r="G26" s="160"/>
      <c r="H26" s="160"/>
    </row>
    <row r="27" spans="1:10" x14ac:dyDescent="0.25">
      <c r="C27" s="160"/>
      <c r="D27" s="160"/>
      <c r="E27" s="160"/>
      <c r="F27" s="160"/>
      <c r="G27" s="160"/>
      <c r="H27" s="160"/>
    </row>
    <row r="28" spans="1:10" x14ac:dyDescent="0.25">
      <c r="C28" s="160"/>
      <c r="D28" s="160"/>
      <c r="E28" s="160"/>
      <c r="F28" s="160"/>
      <c r="G28" s="160"/>
      <c r="H28" s="160"/>
    </row>
    <row r="29" spans="1:10" x14ac:dyDescent="0.25">
      <c r="C29" s="160"/>
      <c r="D29" s="160"/>
      <c r="E29" s="160"/>
      <c r="F29" s="160"/>
      <c r="G29" s="160"/>
      <c r="H29" s="160"/>
    </row>
    <row r="30" spans="1:10" x14ac:dyDescent="0.25">
      <c r="C30" s="160"/>
      <c r="D30" s="160"/>
      <c r="E30" s="160"/>
      <c r="F30" s="160"/>
      <c r="G30" s="160"/>
      <c r="H30" s="160"/>
    </row>
    <row r="31" spans="1:10" x14ac:dyDescent="0.25">
      <c r="C31" s="160"/>
      <c r="D31" s="160"/>
      <c r="E31" s="160"/>
      <c r="F31" s="160"/>
      <c r="G31" s="160"/>
      <c r="H31" s="160"/>
    </row>
    <row r="32" spans="1:10" x14ac:dyDescent="0.25">
      <c r="C32" s="160"/>
      <c r="D32" s="160"/>
      <c r="E32" s="160"/>
      <c r="F32" s="160"/>
      <c r="G32" s="160"/>
      <c r="H32" s="160"/>
    </row>
    <row r="33" spans="3:8" x14ac:dyDescent="0.25">
      <c r="C33" s="160"/>
      <c r="D33" s="160"/>
      <c r="E33" s="160"/>
      <c r="F33" s="160"/>
      <c r="G33" s="160"/>
      <c r="H33" s="160"/>
    </row>
    <row r="34" spans="3:8" x14ac:dyDescent="0.25">
      <c r="C34" s="160"/>
      <c r="D34" s="160"/>
      <c r="E34" s="160"/>
      <c r="F34" s="160"/>
      <c r="G34" s="160"/>
      <c r="H34" s="160"/>
    </row>
    <row r="35" spans="3:8" x14ac:dyDescent="0.25">
      <c r="C35" s="160"/>
      <c r="D35" s="160"/>
      <c r="E35" s="160"/>
      <c r="F35" s="160"/>
      <c r="G35" s="160"/>
      <c r="H35" s="160"/>
    </row>
    <row r="36" spans="3:8" x14ac:dyDescent="0.25">
      <c r="C36" s="160"/>
      <c r="D36" s="160"/>
      <c r="E36" s="160"/>
      <c r="F36" s="160"/>
      <c r="G36" s="160"/>
      <c r="H36" s="160"/>
    </row>
    <row r="37" spans="3:8" x14ac:dyDescent="0.25">
      <c r="C37" s="160"/>
      <c r="D37" s="160"/>
      <c r="E37" s="160"/>
      <c r="F37" s="160"/>
      <c r="G37" s="160"/>
      <c r="H37" s="160"/>
    </row>
    <row r="38" spans="3:8" x14ac:dyDescent="0.25">
      <c r="C38" s="160"/>
      <c r="D38" s="160"/>
      <c r="E38" s="160"/>
      <c r="F38" s="160"/>
      <c r="G38" s="160"/>
      <c r="H38" s="160"/>
    </row>
    <row r="39" spans="3:8" x14ac:dyDescent="0.25">
      <c r="C39" s="160"/>
      <c r="D39" s="160"/>
      <c r="E39" s="160"/>
      <c r="F39" s="160"/>
      <c r="G39" s="160"/>
      <c r="H39" s="160"/>
    </row>
    <row r="40" spans="3:8" x14ac:dyDescent="0.25">
      <c r="C40" s="160"/>
      <c r="D40" s="160"/>
      <c r="E40" s="160"/>
      <c r="F40" s="160"/>
      <c r="G40" s="160"/>
      <c r="H40" s="160"/>
    </row>
    <row r="41" spans="3:8" x14ac:dyDescent="0.25">
      <c r="C41" s="160"/>
      <c r="D41" s="160"/>
      <c r="E41" s="160"/>
      <c r="F41" s="160"/>
      <c r="G41" s="160"/>
      <c r="H41" s="160"/>
    </row>
    <row r="42" spans="3:8" x14ac:dyDescent="0.25">
      <c r="C42" s="160"/>
      <c r="D42" s="160"/>
      <c r="E42" s="160"/>
      <c r="F42" s="160"/>
      <c r="G42" s="160"/>
      <c r="H42" s="160"/>
    </row>
    <row r="43" spans="3:8" x14ac:dyDescent="0.25">
      <c r="C43" s="160"/>
      <c r="D43" s="160"/>
      <c r="E43" s="160"/>
      <c r="F43" s="160"/>
      <c r="G43" s="160"/>
      <c r="H43" s="160"/>
    </row>
    <row r="44" spans="3:8" x14ac:dyDescent="0.25">
      <c r="C44" s="160"/>
      <c r="D44" s="160"/>
      <c r="E44" s="160"/>
      <c r="F44" s="160"/>
      <c r="G44" s="160"/>
      <c r="H44" s="160"/>
    </row>
    <row r="45" spans="3:8" x14ac:dyDescent="0.25">
      <c r="C45" s="160"/>
      <c r="D45" s="160"/>
      <c r="E45" s="160"/>
      <c r="F45" s="160"/>
      <c r="G45" s="160"/>
      <c r="H45" s="160"/>
    </row>
    <row r="46" spans="3:8" x14ac:dyDescent="0.25">
      <c r="C46" s="160"/>
      <c r="D46" s="160"/>
      <c r="E46" s="160"/>
      <c r="F46" s="160"/>
      <c r="G46" s="160"/>
      <c r="H46" s="160"/>
    </row>
    <row r="47" spans="3:8" x14ac:dyDescent="0.25">
      <c r="C47" s="160"/>
      <c r="D47" s="160"/>
      <c r="E47" s="160"/>
      <c r="F47" s="160"/>
      <c r="G47" s="160"/>
      <c r="H47" s="160"/>
    </row>
    <row r="48" spans="3:8" x14ac:dyDescent="0.25">
      <c r="C48" s="160"/>
      <c r="D48" s="160"/>
      <c r="E48" s="160"/>
      <c r="F48" s="160"/>
      <c r="G48" s="160"/>
      <c r="H48" s="160"/>
    </row>
    <row r="49" spans="3:8" x14ac:dyDescent="0.25">
      <c r="C49" s="160"/>
      <c r="D49" s="160"/>
      <c r="E49" s="160"/>
      <c r="F49" s="160"/>
      <c r="G49" s="160"/>
      <c r="H49" s="160"/>
    </row>
    <row r="50" spans="3:8" x14ac:dyDescent="0.25">
      <c r="C50" s="160"/>
      <c r="D50" s="160"/>
      <c r="E50" s="160"/>
      <c r="F50" s="160"/>
      <c r="G50" s="160"/>
      <c r="H50" s="160"/>
    </row>
    <row r="51" spans="3:8" x14ac:dyDescent="0.25">
      <c r="C51" s="160"/>
      <c r="D51" s="160"/>
      <c r="E51" s="160"/>
      <c r="F51" s="160"/>
      <c r="G51" s="160"/>
      <c r="H51" s="160"/>
    </row>
    <row r="52" spans="3:8" x14ac:dyDescent="0.25">
      <c r="C52" s="160"/>
      <c r="D52" s="160"/>
      <c r="E52" s="160"/>
      <c r="F52" s="160"/>
      <c r="G52" s="160"/>
      <c r="H52" s="160"/>
    </row>
    <row r="53" spans="3:8" x14ac:dyDescent="0.25">
      <c r="C53" s="160"/>
      <c r="D53" s="160"/>
      <c r="E53" s="160"/>
      <c r="F53" s="160"/>
      <c r="G53" s="160"/>
      <c r="H53" s="160"/>
    </row>
    <row r="54" spans="3:8" x14ac:dyDescent="0.25">
      <c r="C54" s="160"/>
      <c r="D54" s="160"/>
      <c r="E54" s="160"/>
      <c r="F54" s="160"/>
      <c r="G54" s="160"/>
      <c r="H54" s="160"/>
    </row>
    <row r="55" spans="3:8" x14ac:dyDescent="0.25">
      <c r="C55" s="160"/>
      <c r="D55" s="160"/>
      <c r="E55" s="160"/>
      <c r="F55" s="160"/>
      <c r="G55" s="160"/>
      <c r="H55" s="160"/>
    </row>
    <row r="56" spans="3:8" x14ac:dyDescent="0.25">
      <c r="C56" s="160"/>
      <c r="D56" s="160"/>
      <c r="E56" s="160"/>
      <c r="F56" s="160"/>
      <c r="G56" s="160"/>
      <c r="H56" s="160"/>
    </row>
    <row r="57" spans="3:8" x14ac:dyDescent="0.25">
      <c r="C57" s="160"/>
      <c r="D57" s="160"/>
      <c r="E57" s="160"/>
      <c r="F57" s="160"/>
      <c r="G57" s="160"/>
      <c r="H57" s="160"/>
    </row>
    <row r="58" spans="3:8" x14ac:dyDescent="0.25">
      <c r="C58" s="160"/>
      <c r="D58" s="160"/>
      <c r="E58" s="160"/>
      <c r="F58" s="160"/>
      <c r="G58" s="160"/>
      <c r="H58" s="160"/>
    </row>
    <row r="59" spans="3:8" x14ac:dyDescent="0.25">
      <c r="C59" s="160"/>
      <c r="D59" s="160"/>
      <c r="E59" s="160"/>
      <c r="F59" s="160"/>
      <c r="G59" s="160"/>
      <c r="H59" s="160"/>
    </row>
    <row r="60" spans="3:8" x14ac:dyDescent="0.25">
      <c r="C60" s="160"/>
      <c r="D60" s="160"/>
      <c r="E60" s="160"/>
      <c r="F60" s="160"/>
      <c r="G60" s="160"/>
      <c r="H60" s="160"/>
    </row>
    <row r="61" spans="3:8" x14ac:dyDescent="0.25">
      <c r="C61" s="160"/>
      <c r="D61" s="160"/>
      <c r="E61" s="160"/>
      <c r="F61" s="160"/>
      <c r="G61" s="160"/>
      <c r="H61" s="160"/>
    </row>
    <row r="62" spans="3:8" x14ac:dyDescent="0.25">
      <c r="C62" s="160"/>
      <c r="D62" s="160"/>
      <c r="E62" s="160"/>
      <c r="F62" s="160"/>
      <c r="G62" s="160"/>
      <c r="H62" s="160"/>
    </row>
    <row r="63" spans="3:8" x14ac:dyDescent="0.25">
      <c r="C63" s="160"/>
      <c r="D63" s="160"/>
      <c r="E63" s="160"/>
      <c r="F63" s="160"/>
      <c r="G63" s="160"/>
      <c r="H63" s="160"/>
    </row>
    <row r="64" spans="3:8" x14ac:dyDescent="0.25">
      <c r="C64" s="160"/>
      <c r="D64" s="160"/>
      <c r="E64" s="160"/>
      <c r="F64" s="160"/>
      <c r="G64" s="160"/>
      <c r="H64" s="160"/>
    </row>
    <row r="65" spans="3:8" x14ac:dyDescent="0.25">
      <c r="C65" s="160"/>
      <c r="D65" s="160"/>
      <c r="E65" s="160"/>
      <c r="F65" s="160"/>
      <c r="G65" s="160"/>
      <c r="H65" s="160"/>
    </row>
    <row r="66" spans="3:8" x14ac:dyDescent="0.25">
      <c r="C66" s="160"/>
      <c r="D66" s="160"/>
      <c r="E66" s="160"/>
      <c r="F66" s="160"/>
      <c r="G66" s="160"/>
      <c r="H66" s="160"/>
    </row>
    <row r="67" spans="3:8" x14ac:dyDescent="0.25">
      <c r="C67" s="160"/>
      <c r="D67" s="160"/>
      <c r="E67" s="160"/>
      <c r="F67" s="160"/>
      <c r="G67" s="160"/>
      <c r="H67" s="160"/>
    </row>
    <row r="68" spans="3:8" x14ac:dyDescent="0.25">
      <c r="C68" s="160"/>
      <c r="D68" s="160"/>
      <c r="E68" s="160"/>
      <c r="F68" s="160"/>
      <c r="G68" s="160"/>
      <c r="H68" s="160"/>
    </row>
    <row r="69" spans="3:8" x14ac:dyDescent="0.25">
      <c r="C69" s="160"/>
      <c r="D69" s="160"/>
      <c r="E69" s="160"/>
      <c r="F69" s="160"/>
      <c r="G69" s="160"/>
      <c r="H69" s="160"/>
    </row>
    <row r="70" spans="3:8" x14ac:dyDescent="0.25">
      <c r="C70" s="160"/>
      <c r="D70" s="160"/>
      <c r="E70" s="160"/>
      <c r="F70" s="160"/>
      <c r="G70" s="160"/>
      <c r="H70" s="160"/>
    </row>
    <row r="71" spans="3:8" x14ac:dyDescent="0.25">
      <c r="C71" s="160"/>
      <c r="D71" s="160"/>
      <c r="E71" s="160"/>
      <c r="F71" s="160"/>
      <c r="G71" s="160"/>
      <c r="H71" s="160"/>
    </row>
    <row r="72" spans="3:8" x14ac:dyDescent="0.25">
      <c r="C72" s="160"/>
      <c r="D72" s="160"/>
      <c r="E72" s="160"/>
      <c r="F72" s="160"/>
      <c r="G72" s="160"/>
      <c r="H72" s="160"/>
    </row>
    <row r="73" spans="3:8" x14ac:dyDescent="0.25">
      <c r="C73" s="160"/>
      <c r="D73" s="160"/>
      <c r="E73" s="160"/>
      <c r="F73" s="160"/>
      <c r="G73" s="160"/>
      <c r="H73" s="160"/>
    </row>
    <row r="74" spans="3:8" x14ac:dyDescent="0.25">
      <c r="C74" s="160"/>
      <c r="D74" s="160"/>
      <c r="E74" s="160"/>
      <c r="F74" s="160"/>
      <c r="G74" s="160"/>
      <c r="H74" s="160"/>
    </row>
    <row r="75" spans="3:8" x14ac:dyDescent="0.25">
      <c r="C75" s="160"/>
      <c r="D75" s="160"/>
      <c r="E75" s="160"/>
      <c r="F75" s="160"/>
      <c r="G75" s="160"/>
      <c r="H75" s="160"/>
    </row>
    <row r="76" spans="3:8" x14ac:dyDescent="0.25">
      <c r="C76" s="160"/>
      <c r="D76" s="160"/>
      <c r="E76" s="160"/>
      <c r="F76" s="160"/>
      <c r="G76" s="160"/>
      <c r="H76" s="160"/>
    </row>
    <row r="77" spans="3:8" x14ac:dyDescent="0.25">
      <c r="C77" s="160"/>
      <c r="D77" s="160"/>
      <c r="E77" s="160"/>
      <c r="F77" s="160"/>
      <c r="G77" s="160"/>
      <c r="H77" s="160"/>
    </row>
    <row r="78" spans="3:8" x14ac:dyDescent="0.25">
      <c r="C78" s="160"/>
      <c r="D78" s="160"/>
      <c r="E78" s="160"/>
      <c r="F78" s="160"/>
      <c r="G78" s="160"/>
      <c r="H78" s="160"/>
    </row>
    <row r="79" spans="3:8" x14ac:dyDescent="0.25">
      <c r="C79" s="160"/>
      <c r="D79" s="160"/>
      <c r="E79" s="160"/>
      <c r="F79" s="160"/>
      <c r="G79" s="160"/>
      <c r="H79" s="160"/>
    </row>
    <row r="80" spans="3:8" x14ac:dyDescent="0.25">
      <c r="C80" s="160"/>
      <c r="D80" s="160"/>
      <c r="E80" s="160"/>
      <c r="F80" s="160"/>
      <c r="G80" s="160"/>
      <c r="H80" s="160"/>
    </row>
    <row r="81" spans="3:8" x14ac:dyDescent="0.25">
      <c r="C81" s="160"/>
      <c r="D81" s="160"/>
      <c r="E81" s="160"/>
      <c r="F81" s="160"/>
      <c r="G81" s="160"/>
      <c r="H81" s="160"/>
    </row>
    <row r="82" spans="3:8" x14ac:dyDescent="0.25">
      <c r="C82" s="160"/>
      <c r="D82" s="160"/>
      <c r="E82" s="160"/>
      <c r="F82" s="160"/>
      <c r="G82" s="160"/>
      <c r="H82" s="160"/>
    </row>
    <row r="83" spans="3:8" x14ac:dyDescent="0.25">
      <c r="C83" s="160"/>
      <c r="D83" s="160"/>
      <c r="E83" s="160"/>
      <c r="F83" s="160"/>
      <c r="G83" s="160"/>
      <c r="H83" s="160"/>
    </row>
  </sheetData>
  <mergeCells count="11">
    <mergeCell ref="E3:E4"/>
    <mergeCell ref="I3:I4"/>
    <mergeCell ref="A1:I1"/>
    <mergeCell ref="A2:I2"/>
    <mergeCell ref="G3:G4"/>
    <mergeCell ref="C3:C4"/>
    <mergeCell ref="H3:H4"/>
    <mergeCell ref="A3:A4"/>
    <mergeCell ref="B3:B4"/>
    <mergeCell ref="D3:D4"/>
    <mergeCell ref="F3:F4"/>
  </mergeCells>
  <phoneticPr fontId="0" type="noConversion"/>
  <printOptions gridLines="1"/>
  <pageMargins left="0.66" right="0.44" top="0.98425196850393704" bottom="0.98425196850393704" header="0.51181102362204722" footer="0.51181102362204722"/>
  <pageSetup paperSize="9" scale="7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IV23"/>
  <sheetViews>
    <sheetView zoomScale="90" zoomScaleNormal="90" workbookViewId="0">
      <pane xSplit="2" ySplit="5" topLeftCell="C15" activePane="bottomRight" state="frozen"/>
      <selection pane="topRight" activeCell="C1" sqref="C1"/>
      <selection pane="bottomLeft" activeCell="A6" sqref="A6"/>
      <selection pane="bottomRight" activeCell="K10" sqref="K10"/>
    </sheetView>
  </sheetViews>
  <sheetFormatPr defaultColWidth="9.140625" defaultRowHeight="15.75" x14ac:dyDescent="0.25"/>
  <cols>
    <col min="1" max="1" width="7.28515625" style="178" customWidth="1"/>
    <col min="2" max="2" width="38.85546875" style="183" customWidth="1"/>
    <col min="3" max="4" width="12.85546875" style="178" customWidth="1"/>
    <col min="5" max="5" width="12.140625" style="178" customWidth="1"/>
    <col min="6" max="6" width="11.85546875" style="178" customWidth="1"/>
    <col min="7" max="7" width="11.42578125" style="178" customWidth="1"/>
    <col min="8" max="8" width="10.5703125" style="178" customWidth="1"/>
    <col min="9" max="9" width="13.42578125" style="178" customWidth="1"/>
    <col min="10" max="10" width="12.42578125" style="178" customWidth="1"/>
    <col min="11" max="11" width="14.5703125" style="178" customWidth="1"/>
    <col min="12" max="12" width="14.42578125" style="178" customWidth="1"/>
    <col min="13" max="13" width="14.85546875" style="178" customWidth="1"/>
    <col min="14" max="14" width="14.7109375" style="178" customWidth="1"/>
    <col min="15" max="15" width="35.140625" style="178" customWidth="1"/>
    <col min="16" max="16" width="14.28515625" style="178" customWidth="1"/>
    <col min="17" max="16384" width="9.140625" style="178"/>
  </cols>
  <sheetData>
    <row r="1" spans="1:256" ht="27.75" customHeight="1" thickBot="1" x14ac:dyDescent="0.3">
      <c r="A1" s="831" t="s">
        <v>831</v>
      </c>
      <c r="B1" s="832"/>
      <c r="C1" s="832"/>
      <c r="D1" s="832"/>
      <c r="E1" s="832"/>
      <c r="F1" s="832"/>
      <c r="G1" s="832"/>
      <c r="H1" s="832"/>
      <c r="I1" s="832"/>
      <c r="J1" s="832"/>
      <c r="K1" s="832"/>
      <c r="L1" s="832"/>
      <c r="M1" s="832"/>
      <c r="N1" s="833"/>
    </row>
    <row r="2" spans="1:256" ht="28.5" customHeight="1" x14ac:dyDescent="0.25">
      <c r="A2" s="834" t="s">
        <v>906</v>
      </c>
      <c r="B2" s="835"/>
      <c r="C2" s="835"/>
      <c r="D2" s="835"/>
      <c r="E2" s="835"/>
      <c r="F2" s="835"/>
      <c r="G2" s="835"/>
      <c r="H2" s="835"/>
      <c r="I2" s="836"/>
      <c r="J2" s="836"/>
      <c r="K2" s="835"/>
      <c r="L2" s="835"/>
      <c r="M2" s="835"/>
      <c r="N2" s="837"/>
    </row>
    <row r="3" spans="1:256" ht="51.75" customHeight="1" x14ac:dyDescent="0.25">
      <c r="A3" s="838" t="s">
        <v>114</v>
      </c>
      <c r="B3" s="839" t="s">
        <v>613</v>
      </c>
      <c r="C3" s="828" t="s">
        <v>194</v>
      </c>
      <c r="D3" s="828"/>
      <c r="E3" s="828" t="s">
        <v>195</v>
      </c>
      <c r="F3" s="828"/>
      <c r="G3" s="828" t="s">
        <v>196</v>
      </c>
      <c r="H3" s="841"/>
      <c r="I3" s="828" t="s">
        <v>567</v>
      </c>
      <c r="J3" s="841"/>
      <c r="K3" s="842" t="s">
        <v>177</v>
      </c>
      <c r="L3" s="828"/>
      <c r="M3" s="828" t="s">
        <v>190</v>
      </c>
      <c r="N3" s="829"/>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c r="AS3" s="179"/>
      <c r="AT3" s="179"/>
      <c r="AU3" s="179"/>
      <c r="AV3" s="179"/>
      <c r="AW3" s="179"/>
      <c r="AX3" s="179"/>
      <c r="AY3" s="179"/>
      <c r="AZ3" s="179"/>
      <c r="BA3" s="179"/>
      <c r="BB3" s="179"/>
      <c r="BC3" s="179"/>
      <c r="BD3" s="179"/>
      <c r="BE3" s="179"/>
      <c r="BF3" s="179"/>
      <c r="BG3" s="179"/>
      <c r="BH3" s="179"/>
      <c r="BI3" s="179"/>
      <c r="BJ3" s="179"/>
      <c r="BK3" s="179"/>
      <c r="BL3" s="179"/>
      <c r="BM3" s="179"/>
      <c r="BN3" s="179"/>
      <c r="BO3" s="179"/>
      <c r="BP3" s="179"/>
      <c r="BQ3" s="179"/>
      <c r="BR3" s="179"/>
      <c r="BS3" s="179"/>
      <c r="BT3" s="179"/>
      <c r="BU3" s="179"/>
      <c r="BV3" s="179"/>
      <c r="BW3" s="179"/>
      <c r="BX3" s="179"/>
      <c r="BY3" s="179"/>
      <c r="BZ3" s="179"/>
      <c r="CA3" s="179"/>
      <c r="CB3" s="179"/>
      <c r="CC3" s="179"/>
      <c r="CD3" s="179"/>
      <c r="CE3" s="179"/>
      <c r="CF3" s="179"/>
      <c r="CG3" s="179"/>
      <c r="CH3" s="179"/>
      <c r="CI3" s="179"/>
      <c r="CJ3" s="179"/>
      <c r="CK3" s="179"/>
      <c r="CL3" s="179"/>
      <c r="CM3" s="179"/>
      <c r="CN3" s="179"/>
      <c r="CO3" s="179"/>
      <c r="CP3" s="179"/>
      <c r="CQ3" s="179"/>
      <c r="CR3" s="179"/>
      <c r="CS3" s="179"/>
      <c r="CT3" s="179"/>
      <c r="CU3" s="179"/>
      <c r="CV3" s="179"/>
      <c r="CW3" s="179"/>
      <c r="CX3" s="179"/>
      <c r="CY3" s="179"/>
      <c r="CZ3" s="179"/>
      <c r="DA3" s="179"/>
      <c r="DB3" s="179"/>
      <c r="DC3" s="179"/>
      <c r="DD3" s="179"/>
      <c r="DE3" s="179"/>
      <c r="DF3" s="179"/>
      <c r="DG3" s="179"/>
      <c r="DH3" s="179"/>
      <c r="DI3" s="179"/>
      <c r="DJ3" s="179"/>
      <c r="DK3" s="179"/>
      <c r="DL3" s="179"/>
      <c r="DM3" s="179"/>
      <c r="DN3" s="179"/>
      <c r="DO3" s="179"/>
      <c r="DP3" s="179"/>
      <c r="DQ3" s="179"/>
      <c r="DR3" s="179"/>
      <c r="DS3" s="179"/>
      <c r="DT3" s="179"/>
      <c r="DU3" s="179"/>
      <c r="DV3" s="179"/>
      <c r="DW3" s="179"/>
      <c r="DX3" s="179"/>
      <c r="DY3" s="179"/>
      <c r="DZ3" s="179"/>
      <c r="EA3" s="179"/>
      <c r="EB3" s="179"/>
      <c r="EC3" s="179"/>
      <c r="ED3" s="179"/>
      <c r="EE3" s="179"/>
      <c r="EF3" s="179"/>
      <c r="EG3" s="179"/>
      <c r="EH3" s="179"/>
      <c r="EI3" s="179"/>
      <c r="EJ3" s="179"/>
      <c r="EK3" s="179"/>
      <c r="EL3" s="179"/>
      <c r="EM3" s="179"/>
      <c r="EN3" s="179"/>
      <c r="EO3" s="179"/>
      <c r="EP3" s="179"/>
      <c r="EQ3" s="179"/>
      <c r="ER3" s="179"/>
      <c r="ES3" s="179"/>
      <c r="ET3" s="179"/>
      <c r="EU3" s="179"/>
      <c r="EV3" s="179"/>
      <c r="EW3" s="179"/>
      <c r="EX3" s="179"/>
      <c r="EY3" s="179"/>
      <c r="EZ3" s="179"/>
      <c r="FA3" s="179"/>
      <c r="FB3" s="179"/>
      <c r="FC3" s="179"/>
      <c r="FD3" s="179"/>
      <c r="FE3" s="179"/>
      <c r="FF3" s="179"/>
      <c r="FG3" s="179"/>
      <c r="FH3" s="179"/>
      <c r="FI3" s="179"/>
      <c r="FJ3" s="179"/>
      <c r="FK3" s="179"/>
      <c r="FL3" s="179"/>
      <c r="FM3" s="179"/>
      <c r="FN3" s="179"/>
      <c r="FO3" s="179"/>
      <c r="FP3" s="179"/>
      <c r="FQ3" s="179"/>
      <c r="FR3" s="179"/>
      <c r="FS3" s="179"/>
      <c r="FT3" s="179"/>
      <c r="FU3" s="179"/>
      <c r="FV3" s="179"/>
      <c r="FW3" s="179"/>
      <c r="FX3" s="179"/>
      <c r="FY3" s="179"/>
      <c r="FZ3" s="179"/>
      <c r="GA3" s="179"/>
      <c r="GB3" s="179"/>
      <c r="GC3" s="179"/>
      <c r="GD3" s="179"/>
      <c r="GE3" s="179"/>
      <c r="GF3" s="179"/>
      <c r="GG3" s="179"/>
      <c r="GH3" s="179"/>
      <c r="GI3" s="179"/>
      <c r="GJ3" s="179"/>
      <c r="GK3" s="179"/>
      <c r="GL3" s="179"/>
      <c r="GM3" s="179"/>
      <c r="GN3" s="179"/>
      <c r="GO3" s="179"/>
      <c r="GP3" s="179"/>
      <c r="GQ3" s="179"/>
      <c r="GR3" s="179"/>
      <c r="GS3" s="179"/>
      <c r="GT3" s="179"/>
      <c r="GU3" s="179"/>
      <c r="GV3" s="179"/>
      <c r="GW3" s="179"/>
      <c r="GX3" s="179"/>
      <c r="GY3" s="179"/>
      <c r="GZ3" s="179"/>
      <c r="HA3" s="179"/>
      <c r="HB3" s="179"/>
      <c r="HC3" s="179"/>
      <c r="HD3" s="179"/>
      <c r="HE3" s="179"/>
      <c r="HF3" s="179"/>
      <c r="HG3" s="179"/>
      <c r="HH3" s="179"/>
      <c r="HI3" s="179"/>
      <c r="HJ3" s="179"/>
      <c r="HK3" s="179"/>
      <c r="HL3" s="179"/>
      <c r="HM3" s="179"/>
      <c r="HN3" s="179"/>
      <c r="HO3" s="179"/>
      <c r="HP3" s="179"/>
      <c r="HQ3" s="179"/>
      <c r="HR3" s="179"/>
      <c r="HS3" s="179"/>
      <c r="HT3" s="179"/>
      <c r="HU3" s="179"/>
      <c r="HV3" s="179"/>
      <c r="HW3" s="179"/>
      <c r="HX3" s="179"/>
      <c r="HY3" s="179"/>
      <c r="HZ3" s="179"/>
      <c r="IA3" s="179"/>
      <c r="IB3" s="179"/>
      <c r="IC3" s="179"/>
      <c r="ID3" s="179"/>
      <c r="IE3" s="179"/>
      <c r="IF3" s="179"/>
      <c r="IG3" s="179"/>
      <c r="IH3" s="179"/>
      <c r="II3" s="179"/>
      <c r="IJ3" s="179"/>
      <c r="IK3" s="179"/>
      <c r="IL3" s="179"/>
      <c r="IM3" s="179"/>
      <c r="IN3" s="179"/>
      <c r="IO3" s="179"/>
      <c r="IP3" s="179"/>
      <c r="IQ3" s="179"/>
      <c r="IR3" s="179"/>
      <c r="IS3" s="179"/>
      <c r="IT3" s="179"/>
      <c r="IU3" s="179"/>
      <c r="IV3" s="179"/>
    </row>
    <row r="4" spans="1:256" ht="17.25" customHeight="1" x14ac:dyDescent="0.25">
      <c r="A4" s="838"/>
      <c r="B4" s="840"/>
      <c r="C4" s="306">
        <v>2020</v>
      </c>
      <c r="D4" s="306">
        <v>2021</v>
      </c>
      <c r="E4" s="461">
        <v>2020</v>
      </c>
      <c r="F4" s="461">
        <v>2021</v>
      </c>
      <c r="G4" s="461">
        <v>2020</v>
      </c>
      <c r="H4" s="461">
        <v>2021</v>
      </c>
      <c r="I4" s="461">
        <v>2020</v>
      </c>
      <c r="J4" s="461">
        <v>2021</v>
      </c>
      <c r="K4" s="461">
        <v>2020</v>
      </c>
      <c r="L4" s="461">
        <v>2021</v>
      </c>
      <c r="M4" s="348">
        <v>2020</v>
      </c>
      <c r="N4" s="348">
        <v>2021</v>
      </c>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c r="AP4" s="179"/>
      <c r="AQ4" s="179"/>
      <c r="AR4" s="179"/>
      <c r="AS4" s="179"/>
      <c r="AT4" s="179"/>
      <c r="AU4" s="179"/>
      <c r="AV4" s="179"/>
      <c r="AW4" s="179"/>
      <c r="AX4" s="179"/>
      <c r="AY4" s="179"/>
      <c r="AZ4" s="179"/>
      <c r="BA4" s="179"/>
      <c r="BB4" s="179"/>
      <c r="BC4" s="179"/>
      <c r="BD4" s="179"/>
      <c r="BE4" s="179"/>
      <c r="BF4" s="179"/>
      <c r="BG4" s="179"/>
      <c r="BH4" s="179"/>
      <c r="BI4" s="179"/>
      <c r="BJ4" s="179"/>
      <c r="BK4" s="179"/>
      <c r="BL4" s="179"/>
      <c r="BM4" s="179"/>
      <c r="BN4" s="179"/>
      <c r="BO4" s="179"/>
      <c r="BP4" s="179"/>
      <c r="BQ4" s="179"/>
      <c r="BR4" s="179"/>
      <c r="BS4" s="179"/>
      <c r="BT4" s="179"/>
      <c r="BU4" s="179"/>
      <c r="BV4" s="179"/>
      <c r="BW4" s="179"/>
      <c r="BX4" s="179"/>
      <c r="BY4" s="179"/>
      <c r="BZ4" s="179"/>
      <c r="CA4" s="179"/>
      <c r="CB4" s="179"/>
      <c r="CC4" s="179"/>
      <c r="CD4" s="179"/>
      <c r="CE4" s="179"/>
      <c r="CF4" s="179"/>
      <c r="CG4" s="179"/>
      <c r="CH4" s="179"/>
      <c r="CI4" s="179"/>
      <c r="CJ4" s="179"/>
      <c r="CK4" s="179"/>
      <c r="CL4" s="179"/>
      <c r="CM4" s="179"/>
      <c r="CN4" s="179"/>
      <c r="CO4" s="179"/>
      <c r="CP4" s="179"/>
      <c r="CQ4" s="179"/>
      <c r="CR4" s="179"/>
      <c r="CS4" s="179"/>
      <c r="CT4" s="179"/>
      <c r="CU4" s="179"/>
      <c r="CV4" s="179"/>
      <c r="CW4" s="179"/>
      <c r="CX4" s="179"/>
      <c r="CY4" s="179"/>
      <c r="CZ4" s="179"/>
      <c r="DA4" s="179"/>
      <c r="DB4" s="179"/>
      <c r="DC4" s="179"/>
      <c r="DD4" s="179"/>
      <c r="DE4" s="179"/>
      <c r="DF4" s="179"/>
      <c r="DG4" s="179"/>
      <c r="DH4" s="179"/>
      <c r="DI4" s="179"/>
      <c r="DJ4" s="179"/>
      <c r="DK4" s="179"/>
      <c r="DL4" s="179"/>
      <c r="DM4" s="179"/>
      <c r="DN4" s="179"/>
      <c r="DO4" s="179"/>
      <c r="DP4" s="179"/>
      <c r="DQ4" s="179"/>
      <c r="DR4" s="179"/>
      <c r="DS4" s="179"/>
      <c r="DT4" s="179"/>
      <c r="DU4" s="179"/>
      <c r="DV4" s="179"/>
      <c r="DW4" s="179"/>
      <c r="DX4" s="179"/>
      <c r="DY4" s="179"/>
      <c r="DZ4" s="179"/>
      <c r="EA4" s="179"/>
      <c r="EB4" s="179"/>
      <c r="EC4" s="179"/>
      <c r="ED4" s="179"/>
      <c r="EE4" s="179"/>
      <c r="EF4" s="179"/>
      <c r="EG4" s="179"/>
      <c r="EH4" s="179"/>
      <c r="EI4" s="179"/>
      <c r="EJ4" s="179"/>
      <c r="EK4" s="179"/>
      <c r="EL4" s="179"/>
      <c r="EM4" s="179"/>
      <c r="EN4" s="179"/>
      <c r="EO4" s="179"/>
      <c r="EP4" s="179"/>
      <c r="EQ4" s="179"/>
      <c r="ER4" s="179"/>
      <c r="ES4" s="179"/>
      <c r="ET4" s="179"/>
      <c r="EU4" s="179"/>
      <c r="EV4" s="179"/>
      <c r="EW4" s="179"/>
      <c r="EX4" s="179"/>
      <c r="EY4" s="179"/>
      <c r="EZ4" s="179"/>
      <c r="FA4" s="179"/>
      <c r="FB4" s="179"/>
      <c r="FC4" s="179"/>
      <c r="FD4" s="179"/>
      <c r="FE4" s="179"/>
      <c r="FF4" s="179"/>
      <c r="FG4" s="179"/>
      <c r="FH4" s="179"/>
      <c r="FI4" s="179"/>
      <c r="FJ4" s="179"/>
      <c r="FK4" s="179"/>
      <c r="FL4" s="179"/>
      <c r="FM4" s="179"/>
      <c r="FN4" s="179"/>
      <c r="FO4" s="179"/>
      <c r="FP4" s="179"/>
      <c r="FQ4" s="179"/>
      <c r="FR4" s="179"/>
      <c r="FS4" s="179"/>
      <c r="FT4" s="179"/>
      <c r="FU4" s="179"/>
      <c r="FV4" s="179"/>
      <c r="FW4" s="179"/>
      <c r="FX4" s="179"/>
      <c r="FY4" s="179"/>
      <c r="FZ4" s="179"/>
      <c r="GA4" s="179"/>
      <c r="GB4" s="179"/>
      <c r="GC4" s="179"/>
      <c r="GD4" s="179"/>
      <c r="GE4" s="179"/>
      <c r="GF4" s="179"/>
      <c r="GG4" s="179"/>
      <c r="GH4" s="179"/>
      <c r="GI4" s="179"/>
      <c r="GJ4" s="179"/>
      <c r="GK4" s="179"/>
      <c r="GL4" s="179"/>
      <c r="GM4" s="179"/>
      <c r="GN4" s="179"/>
      <c r="GO4" s="179"/>
      <c r="GP4" s="179"/>
      <c r="GQ4" s="179"/>
      <c r="GR4" s="179"/>
      <c r="GS4" s="179"/>
      <c r="GT4" s="179"/>
      <c r="GU4" s="179"/>
      <c r="GV4" s="179"/>
      <c r="GW4" s="179"/>
      <c r="GX4" s="179"/>
      <c r="GY4" s="179"/>
      <c r="GZ4" s="179"/>
      <c r="HA4" s="179"/>
      <c r="HB4" s="179"/>
      <c r="HC4" s="179"/>
      <c r="HD4" s="179"/>
      <c r="HE4" s="179"/>
      <c r="HF4" s="179"/>
      <c r="HG4" s="179"/>
      <c r="HH4" s="179"/>
      <c r="HI4" s="179"/>
      <c r="HJ4" s="179"/>
      <c r="HK4" s="179"/>
      <c r="HL4" s="179"/>
      <c r="HM4" s="179"/>
      <c r="HN4" s="179"/>
      <c r="HO4" s="179"/>
      <c r="HP4" s="179"/>
      <c r="HQ4" s="179"/>
      <c r="HR4" s="179"/>
      <c r="HS4" s="179"/>
      <c r="HT4" s="179"/>
      <c r="HU4" s="179"/>
      <c r="HV4" s="179"/>
      <c r="HW4" s="179"/>
      <c r="HX4" s="179"/>
      <c r="HY4" s="179"/>
      <c r="HZ4" s="179"/>
      <c r="IA4" s="179"/>
      <c r="IB4" s="179"/>
      <c r="IC4" s="179"/>
      <c r="ID4" s="179"/>
      <c r="IE4" s="179"/>
      <c r="IF4" s="179"/>
      <c r="IG4" s="179"/>
      <c r="IH4" s="179"/>
      <c r="II4" s="179"/>
      <c r="IJ4" s="179"/>
      <c r="IK4" s="179"/>
      <c r="IL4" s="179"/>
      <c r="IM4" s="179"/>
      <c r="IN4" s="179"/>
      <c r="IO4" s="179"/>
      <c r="IP4" s="179"/>
      <c r="IQ4" s="179"/>
      <c r="IR4" s="179"/>
      <c r="IS4" s="179"/>
      <c r="IT4" s="179"/>
      <c r="IU4" s="179"/>
      <c r="IV4" s="179"/>
    </row>
    <row r="5" spans="1:256" x14ac:dyDescent="0.25">
      <c r="A5" s="35"/>
      <c r="B5" s="180"/>
      <c r="C5" s="30" t="s">
        <v>157</v>
      </c>
      <c r="D5" s="30" t="s">
        <v>158</v>
      </c>
      <c r="E5" s="30" t="s">
        <v>159</v>
      </c>
      <c r="F5" s="30" t="s">
        <v>165</v>
      </c>
      <c r="G5" s="30" t="s">
        <v>160</v>
      </c>
      <c r="H5" s="215" t="s">
        <v>161</v>
      </c>
      <c r="I5" s="30" t="s">
        <v>162</v>
      </c>
      <c r="J5" s="30" t="s">
        <v>163</v>
      </c>
      <c r="K5" s="30" t="s">
        <v>164</v>
      </c>
      <c r="L5" s="30" t="s">
        <v>539</v>
      </c>
      <c r="M5" s="318" t="s">
        <v>650</v>
      </c>
      <c r="N5" s="319" t="s">
        <v>651</v>
      </c>
      <c r="O5" s="179"/>
      <c r="P5" s="179"/>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c r="BE5" s="181"/>
      <c r="BF5" s="181"/>
      <c r="BG5" s="181"/>
      <c r="BH5" s="181"/>
      <c r="BI5" s="181"/>
      <c r="BJ5" s="181"/>
      <c r="BK5" s="181"/>
      <c r="BL5" s="181"/>
      <c r="BM5" s="181"/>
      <c r="BN5" s="181"/>
      <c r="BO5" s="181"/>
      <c r="BP5" s="181"/>
      <c r="BQ5" s="181"/>
      <c r="BR5" s="181"/>
      <c r="BS5" s="181"/>
      <c r="BT5" s="181"/>
      <c r="BU5" s="181"/>
      <c r="BV5" s="181"/>
      <c r="BW5" s="181"/>
      <c r="BX5" s="181"/>
      <c r="BY5" s="181"/>
      <c r="BZ5" s="181"/>
      <c r="CA5" s="181"/>
      <c r="CB5" s="181"/>
      <c r="CC5" s="181"/>
      <c r="CD5" s="181"/>
      <c r="CE5" s="181"/>
      <c r="CF5" s="181"/>
      <c r="CG5" s="181"/>
      <c r="CH5" s="181"/>
      <c r="CI5" s="181"/>
      <c r="CJ5" s="181"/>
      <c r="CK5" s="181"/>
      <c r="CL5" s="181"/>
      <c r="CM5" s="181"/>
      <c r="CN5" s="181"/>
      <c r="CO5" s="181"/>
      <c r="CP5" s="181"/>
      <c r="CQ5" s="181"/>
      <c r="CR5" s="181"/>
      <c r="CS5" s="181"/>
      <c r="CT5" s="181"/>
      <c r="CU5" s="181"/>
      <c r="CV5" s="181"/>
      <c r="CW5" s="181"/>
      <c r="CX5" s="181"/>
      <c r="CY5" s="181"/>
      <c r="CZ5" s="181"/>
      <c r="DA5" s="181"/>
      <c r="DB5" s="181"/>
      <c r="DC5" s="181"/>
      <c r="DD5" s="181"/>
      <c r="DE5" s="181"/>
      <c r="DF5" s="181"/>
      <c r="DG5" s="181"/>
      <c r="DH5" s="181"/>
      <c r="DI5" s="181"/>
      <c r="DJ5" s="181"/>
      <c r="DK5" s="181"/>
      <c r="DL5" s="181"/>
      <c r="DM5" s="181"/>
      <c r="DN5" s="181"/>
      <c r="DO5" s="181"/>
      <c r="DP5" s="181"/>
      <c r="DQ5" s="181"/>
      <c r="DR5" s="181"/>
      <c r="DS5" s="181"/>
      <c r="DT5" s="181"/>
      <c r="DU5" s="181"/>
      <c r="DV5" s="181"/>
      <c r="DW5" s="181"/>
      <c r="DX5" s="181"/>
      <c r="DY5" s="181"/>
      <c r="DZ5" s="181"/>
      <c r="EA5" s="181"/>
      <c r="EB5" s="181"/>
      <c r="EC5" s="181"/>
      <c r="ED5" s="181"/>
      <c r="EE5" s="181"/>
      <c r="EF5" s="181"/>
      <c r="EG5" s="181"/>
      <c r="EH5" s="181"/>
      <c r="EI5" s="181"/>
      <c r="EJ5" s="181"/>
      <c r="EK5" s="181"/>
      <c r="EL5" s="181"/>
      <c r="EM5" s="181"/>
      <c r="EN5" s="181"/>
      <c r="EO5" s="181"/>
      <c r="EP5" s="181"/>
      <c r="EQ5" s="181"/>
      <c r="ER5" s="181"/>
      <c r="ES5" s="181"/>
      <c r="ET5" s="181"/>
      <c r="EU5" s="181"/>
      <c r="EV5" s="181"/>
      <c r="EW5" s="181"/>
      <c r="EX5" s="181"/>
      <c r="EY5" s="181"/>
      <c r="EZ5" s="181"/>
      <c r="FA5" s="181"/>
      <c r="FB5" s="181"/>
      <c r="FC5" s="181"/>
      <c r="FD5" s="181"/>
      <c r="FE5" s="181"/>
      <c r="FF5" s="181"/>
      <c r="FG5" s="181"/>
      <c r="FH5" s="181"/>
      <c r="FI5" s="181"/>
      <c r="FJ5" s="181"/>
      <c r="FK5" s="181"/>
      <c r="FL5" s="181"/>
      <c r="FM5" s="181"/>
      <c r="FN5" s="181"/>
      <c r="FO5" s="181"/>
      <c r="FP5" s="181"/>
      <c r="FQ5" s="181"/>
      <c r="FR5" s="181"/>
      <c r="FS5" s="181"/>
      <c r="FT5" s="181"/>
      <c r="FU5" s="181"/>
      <c r="FV5" s="181"/>
      <c r="FW5" s="181"/>
      <c r="FX5" s="181"/>
      <c r="FY5" s="181"/>
      <c r="FZ5" s="181"/>
      <c r="GA5" s="181"/>
      <c r="GB5" s="181"/>
      <c r="GC5" s="181"/>
      <c r="GD5" s="181"/>
      <c r="GE5" s="181"/>
      <c r="GF5" s="181"/>
      <c r="GG5" s="181"/>
      <c r="GH5" s="181"/>
      <c r="GI5" s="181"/>
      <c r="GJ5" s="181"/>
      <c r="GK5" s="181"/>
      <c r="GL5" s="181"/>
      <c r="GM5" s="181"/>
      <c r="GN5" s="181"/>
      <c r="GO5" s="181"/>
      <c r="GP5" s="181"/>
      <c r="GQ5" s="181"/>
      <c r="GR5" s="181"/>
      <c r="GS5" s="181"/>
      <c r="GT5" s="181"/>
      <c r="GU5" s="181"/>
      <c r="GV5" s="181"/>
      <c r="GW5" s="181"/>
      <c r="GX5" s="181"/>
      <c r="GY5" s="181"/>
      <c r="GZ5" s="181"/>
      <c r="HA5" s="181"/>
      <c r="HB5" s="181"/>
      <c r="HC5" s="181"/>
      <c r="HD5" s="181"/>
      <c r="HE5" s="181"/>
      <c r="HF5" s="181"/>
      <c r="HG5" s="181"/>
      <c r="HH5" s="181"/>
      <c r="HI5" s="181"/>
      <c r="HJ5" s="181"/>
      <c r="HK5" s="181"/>
      <c r="HL5" s="181"/>
      <c r="HM5" s="181"/>
      <c r="HN5" s="181"/>
      <c r="HO5" s="181"/>
      <c r="HP5" s="181"/>
      <c r="HQ5" s="181"/>
      <c r="HR5" s="181"/>
      <c r="HS5" s="181"/>
      <c r="HT5" s="181"/>
      <c r="HU5" s="181"/>
      <c r="HV5" s="181"/>
      <c r="HW5" s="181"/>
      <c r="HX5" s="181"/>
      <c r="HY5" s="181"/>
      <c r="HZ5" s="181"/>
      <c r="IA5" s="181"/>
      <c r="IB5" s="181"/>
      <c r="IC5" s="181"/>
      <c r="ID5" s="181"/>
      <c r="IE5" s="181"/>
      <c r="IF5" s="181"/>
      <c r="IG5" s="181"/>
      <c r="IH5" s="181"/>
      <c r="II5" s="181"/>
      <c r="IJ5" s="181"/>
      <c r="IK5" s="181"/>
      <c r="IL5" s="181"/>
      <c r="IM5" s="181"/>
      <c r="IN5" s="181"/>
      <c r="IO5" s="181"/>
      <c r="IP5" s="181"/>
      <c r="IQ5" s="181"/>
      <c r="IR5" s="181"/>
      <c r="IS5" s="181"/>
      <c r="IT5" s="181"/>
      <c r="IU5" s="181"/>
      <c r="IV5" s="181"/>
    </row>
    <row r="6" spans="1:256" ht="31.5" x14ac:dyDescent="0.25">
      <c r="A6" s="35">
        <v>1</v>
      </c>
      <c r="B6" s="279" t="s">
        <v>110</v>
      </c>
      <c r="C6" s="245">
        <v>11958336.039999999</v>
      </c>
      <c r="D6" s="246">
        <f>C17</f>
        <v>13806815.489999998</v>
      </c>
      <c r="E6" s="245">
        <v>1759</v>
      </c>
      <c r="F6" s="246">
        <f>E17</f>
        <v>0</v>
      </c>
      <c r="G6" s="247">
        <v>353409.31</v>
      </c>
      <c r="H6" s="248">
        <f>G17</f>
        <v>539198.27</v>
      </c>
      <c r="I6" s="245"/>
      <c r="J6" s="246">
        <f>SUM(I17)</f>
        <v>0</v>
      </c>
      <c r="K6" s="245"/>
      <c r="L6" s="246">
        <f>SUM(K17)</f>
        <v>0</v>
      </c>
      <c r="M6" s="246">
        <f t="shared" ref="M6:N8" si="0">C6+E6+G6+I6+K6</f>
        <v>12313504.35</v>
      </c>
      <c r="N6" s="249">
        <f t="shared" si="0"/>
        <v>14346013.759999998</v>
      </c>
      <c r="O6" s="179"/>
      <c r="P6" s="179"/>
    </row>
    <row r="7" spans="1:256" ht="31.5" x14ac:dyDescent="0.25">
      <c r="A7" s="35">
        <v>2</v>
      </c>
      <c r="B7" s="280" t="s">
        <v>556</v>
      </c>
      <c r="C7" s="246">
        <f t="shared" ref="C7:L7" si="1">SUM(C8:C15)</f>
        <v>1931873.13</v>
      </c>
      <c r="D7" s="246">
        <f t="shared" si="1"/>
        <v>2937491.71</v>
      </c>
      <c r="E7" s="246">
        <f t="shared" si="1"/>
        <v>1404705.15</v>
      </c>
      <c r="F7" s="246">
        <f t="shared" si="1"/>
        <v>1662104.7000000002</v>
      </c>
      <c r="G7" s="248">
        <f>SUM(G8:G15)</f>
        <v>1179048.96</v>
      </c>
      <c r="H7" s="248">
        <f>SUM(H8:H15)</f>
        <v>796477</v>
      </c>
      <c r="I7" s="246">
        <f t="shared" si="1"/>
        <v>0</v>
      </c>
      <c r="J7" s="246">
        <f t="shared" si="1"/>
        <v>0</v>
      </c>
      <c r="K7" s="246">
        <f t="shared" si="1"/>
        <v>0</v>
      </c>
      <c r="L7" s="246">
        <f t="shared" si="1"/>
        <v>0</v>
      </c>
      <c r="M7" s="246">
        <f t="shared" si="0"/>
        <v>4515627.24</v>
      </c>
      <c r="N7" s="249">
        <f t="shared" si="0"/>
        <v>5396073.4100000001</v>
      </c>
      <c r="O7" s="179"/>
      <c r="P7" s="179"/>
    </row>
    <row r="8" spans="1:256" ht="22.5" customHeight="1" x14ac:dyDescent="0.25">
      <c r="A8" s="35">
        <v>3</v>
      </c>
      <c r="B8" s="281" t="s">
        <v>40</v>
      </c>
      <c r="C8" s="250">
        <v>1931873.13</v>
      </c>
      <c r="D8" s="250">
        <v>2937491.71</v>
      </c>
      <c r="E8" s="250">
        <v>1404705.15</v>
      </c>
      <c r="F8" s="250">
        <v>0</v>
      </c>
      <c r="G8" s="251"/>
      <c r="H8" s="251"/>
      <c r="I8" s="250"/>
      <c r="J8" s="250"/>
      <c r="K8" s="250"/>
      <c r="L8" s="250"/>
      <c r="M8" s="246">
        <f t="shared" si="0"/>
        <v>3336578.28</v>
      </c>
      <c r="N8" s="249">
        <f t="shared" si="0"/>
        <v>2937491.71</v>
      </c>
    </row>
    <row r="9" spans="1:256" ht="35.25" customHeight="1" x14ac:dyDescent="0.25">
      <c r="A9" s="35">
        <v>4</v>
      </c>
      <c r="B9" s="281" t="s">
        <v>179</v>
      </c>
      <c r="C9" s="252" t="s">
        <v>178</v>
      </c>
      <c r="D9" s="252" t="s">
        <v>178</v>
      </c>
      <c r="E9" s="250"/>
      <c r="F9" s="253">
        <v>1650717.61</v>
      </c>
      <c r="G9" s="252" t="s">
        <v>178</v>
      </c>
      <c r="H9" s="252" t="s">
        <v>178</v>
      </c>
      <c r="I9" s="254" t="s">
        <v>178</v>
      </c>
      <c r="J9" s="254" t="s">
        <v>178</v>
      </c>
      <c r="K9" s="252" t="s">
        <v>178</v>
      </c>
      <c r="L9" s="252" t="s">
        <v>178</v>
      </c>
      <c r="M9" s="246">
        <f>E9</f>
        <v>0</v>
      </c>
      <c r="N9" s="249">
        <f>F9</f>
        <v>1650717.61</v>
      </c>
      <c r="O9" s="10"/>
    </row>
    <row r="10" spans="1:256" ht="31.5" x14ac:dyDescent="0.25">
      <c r="A10" s="35">
        <v>5</v>
      </c>
      <c r="B10" s="281" t="s">
        <v>1</v>
      </c>
      <c r="C10" s="252" t="s">
        <v>178</v>
      </c>
      <c r="D10" s="252" t="s">
        <v>178</v>
      </c>
      <c r="E10" s="250"/>
      <c r="F10" s="250">
        <v>11387.09</v>
      </c>
      <c r="G10" s="252" t="s">
        <v>178</v>
      </c>
      <c r="H10" s="252" t="s">
        <v>178</v>
      </c>
      <c r="I10" s="254" t="s">
        <v>178</v>
      </c>
      <c r="J10" s="254" t="s">
        <v>178</v>
      </c>
      <c r="K10" s="252" t="s">
        <v>178</v>
      </c>
      <c r="L10" s="252" t="s">
        <v>178</v>
      </c>
      <c r="M10" s="246">
        <f>E10</f>
        <v>0</v>
      </c>
      <c r="N10" s="249">
        <f>F10</f>
        <v>11387.09</v>
      </c>
      <c r="O10" s="662"/>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1"/>
      <c r="AY10" s="181"/>
      <c r="AZ10" s="181"/>
      <c r="BA10" s="181"/>
      <c r="BB10" s="181"/>
      <c r="BC10" s="181"/>
      <c r="BD10" s="181"/>
      <c r="BE10" s="181"/>
      <c r="BF10" s="181"/>
      <c r="BG10" s="181"/>
      <c r="BH10" s="181"/>
      <c r="BI10" s="181"/>
      <c r="BJ10" s="181"/>
      <c r="BK10" s="181"/>
      <c r="BL10" s="181"/>
      <c r="BM10" s="181"/>
      <c r="BN10" s="181"/>
      <c r="BO10" s="181"/>
      <c r="BP10" s="181"/>
      <c r="BQ10" s="181"/>
      <c r="BR10" s="181"/>
      <c r="BS10" s="181"/>
      <c r="BT10" s="181"/>
      <c r="BU10" s="181"/>
      <c r="BV10" s="181"/>
      <c r="BW10" s="181"/>
      <c r="BX10" s="181"/>
      <c r="BY10" s="181"/>
      <c r="BZ10" s="181"/>
      <c r="CA10" s="181"/>
      <c r="CB10" s="181"/>
      <c r="CC10" s="181"/>
      <c r="CD10" s="181"/>
      <c r="CE10" s="181"/>
      <c r="CF10" s="181"/>
      <c r="CG10" s="181"/>
      <c r="CH10" s="181"/>
      <c r="CI10" s="181"/>
      <c r="CJ10" s="181"/>
      <c r="CK10" s="181"/>
      <c r="CL10" s="181"/>
      <c r="CM10" s="181"/>
      <c r="CN10" s="181"/>
      <c r="CO10" s="181"/>
      <c r="CP10" s="181"/>
      <c r="CQ10" s="181"/>
      <c r="CR10" s="181"/>
      <c r="CS10" s="181"/>
      <c r="CT10" s="181"/>
      <c r="CU10" s="181"/>
      <c r="CV10" s="181"/>
      <c r="CW10" s="181"/>
      <c r="CX10" s="181"/>
      <c r="CY10" s="181"/>
      <c r="CZ10" s="181"/>
      <c r="DA10" s="181"/>
      <c r="DB10" s="181"/>
      <c r="DC10" s="181"/>
      <c r="DD10" s="181"/>
      <c r="DE10" s="181"/>
      <c r="DF10" s="181"/>
      <c r="DG10" s="181"/>
      <c r="DH10" s="181"/>
      <c r="DI10" s="181"/>
      <c r="DJ10" s="181"/>
      <c r="DK10" s="181"/>
      <c r="DL10" s="181"/>
      <c r="DM10" s="181"/>
      <c r="DN10" s="181"/>
      <c r="DO10" s="181"/>
      <c r="DP10" s="181"/>
      <c r="DQ10" s="181"/>
      <c r="DR10" s="181"/>
      <c r="DS10" s="181"/>
      <c r="DT10" s="181"/>
      <c r="DU10" s="181"/>
      <c r="DV10" s="181"/>
      <c r="DW10" s="181"/>
      <c r="DX10" s="181"/>
      <c r="DY10" s="181"/>
      <c r="DZ10" s="181"/>
      <c r="EA10" s="181"/>
      <c r="EB10" s="181"/>
      <c r="EC10" s="181"/>
      <c r="ED10" s="181"/>
      <c r="EE10" s="181"/>
      <c r="EF10" s="181"/>
      <c r="EG10" s="181"/>
      <c r="EH10" s="181"/>
      <c r="EI10" s="181"/>
      <c r="EJ10" s="181"/>
      <c r="EK10" s="181"/>
      <c r="EL10" s="181"/>
      <c r="EM10" s="181"/>
      <c r="EN10" s="181"/>
      <c r="EO10" s="181"/>
      <c r="EP10" s="181"/>
      <c r="EQ10" s="181"/>
      <c r="ER10" s="181"/>
      <c r="ES10" s="181"/>
      <c r="ET10" s="181"/>
      <c r="EU10" s="181"/>
      <c r="EV10" s="181"/>
      <c r="EW10" s="181"/>
      <c r="EX10" s="181"/>
      <c r="EY10" s="181"/>
      <c r="EZ10" s="181"/>
      <c r="FA10" s="181"/>
      <c r="FB10" s="181"/>
      <c r="FC10" s="181"/>
      <c r="FD10" s="181"/>
      <c r="FE10" s="181"/>
      <c r="FF10" s="181"/>
      <c r="FG10" s="181"/>
      <c r="FH10" s="181"/>
      <c r="FI10" s="181"/>
      <c r="FJ10" s="181"/>
      <c r="FK10" s="181"/>
      <c r="FL10" s="181"/>
      <c r="FM10" s="181"/>
      <c r="FN10" s="181"/>
      <c r="FO10" s="181"/>
      <c r="FP10" s="181"/>
      <c r="FQ10" s="181"/>
      <c r="FR10" s="181"/>
      <c r="FS10" s="181"/>
      <c r="FT10" s="181"/>
      <c r="FU10" s="181"/>
      <c r="FV10" s="181"/>
      <c r="FW10" s="181"/>
      <c r="FX10" s="181"/>
      <c r="FY10" s="181"/>
      <c r="FZ10" s="181"/>
      <c r="GA10" s="181"/>
      <c r="GB10" s="181"/>
      <c r="GC10" s="181"/>
      <c r="GD10" s="181"/>
      <c r="GE10" s="181"/>
      <c r="GF10" s="181"/>
      <c r="GG10" s="181"/>
      <c r="GH10" s="181"/>
      <c r="GI10" s="181"/>
      <c r="GJ10" s="181"/>
      <c r="GK10" s="181"/>
      <c r="GL10" s="181"/>
      <c r="GM10" s="181"/>
      <c r="GN10" s="181"/>
      <c r="GO10" s="181"/>
      <c r="GP10" s="181"/>
      <c r="GQ10" s="181"/>
      <c r="GR10" s="181"/>
      <c r="GS10" s="181"/>
      <c r="GT10" s="181"/>
      <c r="GU10" s="181"/>
      <c r="GV10" s="181"/>
      <c r="GW10" s="181"/>
      <c r="GX10" s="181"/>
      <c r="GY10" s="181"/>
      <c r="GZ10" s="181"/>
      <c r="HA10" s="181"/>
      <c r="HB10" s="181"/>
      <c r="HC10" s="181"/>
      <c r="HD10" s="181"/>
      <c r="HE10" s="181"/>
      <c r="HF10" s="181"/>
      <c r="HG10" s="181"/>
      <c r="HH10" s="181"/>
      <c r="HI10" s="181"/>
      <c r="HJ10" s="181"/>
      <c r="HK10" s="181"/>
      <c r="HL10" s="181"/>
      <c r="HM10" s="181"/>
      <c r="HN10" s="181"/>
      <c r="HO10" s="181"/>
      <c r="HP10" s="181"/>
      <c r="HQ10" s="181"/>
      <c r="HR10" s="181"/>
      <c r="HS10" s="181"/>
      <c r="HT10" s="181"/>
      <c r="HU10" s="181"/>
      <c r="HV10" s="181"/>
      <c r="HW10" s="181"/>
      <c r="HX10" s="181"/>
      <c r="HY10" s="181"/>
      <c r="HZ10" s="181"/>
      <c r="IA10" s="181"/>
      <c r="IB10" s="181"/>
      <c r="IC10" s="181"/>
      <c r="ID10" s="181"/>
      <c r="IE10" s="181"/>
      <c r="IF10" s="181"/>
      <c r="IG10" s="181"/>
      <c r="IH10" s="181"/>
      <c r="II10" s="181"/>
      <c r="IJ10" s="181"/>
      <c r="IK10" s="181"/>
      <c r="IL10" s="181"/>
      <c r="IM10" s="181"/>
      <c r="IN10" s="181"/>
      <c r="IO10" s="181"/>
      <c r="IP10" s="181"/>
      <c r="IQ10" s="181"/>
      <c r="IR10" s="181"/>
      <c r="IS10" s="181"/>
      <c r="IT10" s="181"/>
      <c r="IU10" s="181"/>
      <c r="IV10" s="181"/>
    </row>
    <row r="11" spans="1:256" ht="31.5" x14ac:dyDescent="0.25">
      <c r="A11" s="35">
        <v>6</v>
      </c>
      <c r="B11" s="281" t="s">
        <v>180</v>
      </c>
      <c r="C11" s="252" t="s">
        <v>178</v>
      </c>
      <c r="D11" s="252" t="s">
        <v>178</v>
      </c>
      <c r="E11" s="250"/>
      <c r="F11" s="250"/>
      <c r="G11" s="251"/>
      <c r="H11" s="251"/>
      <c r="I11" s="255"/>
      <c r="J11" s="255"/>
      <c r="K11" s="245"/>
      <c r="L11" s="245"/>
      <c r="M11" s="246">
        <f>E11+G11+I11+K11</f>
        <v>0</v>
      </c>
      <c r="N11" s="249">
        <f>F11+H11+J11+L11</f>
        <v>0</v>
      </c>
    </row>
    <row r="12" spans="1:256" ht="17.25" customHeight="1" x14ac:dyDescent="0.25">
      <c r="A12" s="35">
        <v>7</v>
      </c>
      <c r="B12" s="281" t="s">
        <v>181</v>
      </c>
      <c r="C12" s="250"/>
      <c r="D12" s="250"/>
      <c r="E12" s="250"/>
      <c r="F12" s="250"/>
      <c r="G12" s="251"/>
      <c r="H12" s="251"/>
      <c r="I12" s="255"/>
      <c r="J12" s="255"/>
      <c r="K12" s="250"/>
      <c r="L12" s="250"/>
      <c r="M12" s="246">
        <f>C12+E12+G12+I12+K12</f>
        <v>0</v>
      </c>
      <c r="N12" s="249">
        <f>D12+F12+H12+J12+L12</f>
        <v>0</v>
      </c>
    </row>
    <row r="13" spans="1:256" ht="18.75" x14ac:dyDescent="0.25">
      <c r="A13" s="35">
        <v>8</v>
      </c>
      <c r="B13" s="282" t="s">
        <v>41</v>
      </c>
      <c r="C13" s="252" t="s">
        <v>178</v>
      </c>
      <c r="D13" s="252" t="s">
        <v>178</v>
      </c>
      <c r="E13" s="252" t="s">
        <v>178</v>
      </c>
      <c r="F13" s="252" t="s">
        <v>178</v>
      </c>
      <c r="G13" s="251">
        <v>1122963</v>
      </c>
      <c r="H13" s="251">
        <v>676536</v>
      </c>
      <c r="I13" s="255"/>
      <c r="J13" s="255"/>
      <c r="K13" s="256" t="s">
        <v>178</v>
      </c>
      <c r="L13" s="256" t="s">
        <v>178</v>
      </c>
      <c r="M13" s="246">
        <f>G13</f>
        <v>1122963</v>
      </c>
      <c r="N13" s="249">
        <f>H13</f>
        <v>676536</v>
      </c>
    </row>
    <row r="14" spans="1:256" ht="19.5" customHeight="1" x14ac:dyDescent="0.25">
      <c r="A14" s="35">
        <v>9</v>
      </c>
      <c r="B14" s="281" t="s">
        <v>8</v>
      </c>
      <c r="C14" s="252" t="s">
        <v>178</v>
      </c>
      <c r="D14" s="252" t="s">
        <v>178</v>
      </c>
      <c r="E14" s="252" t="s">
        <v>178</v>
      </c>
      <c r="F14" s="252" t="s">
        <v>178</v>
      </c>
      <c r="G14" s="251">
        <v>56085.96</v>
      </c>
      <c r="H14" s="251">
        <v>119941</v>
      </c>
      <c r="I14" s="257" t="s">
        <v>178</v>
      </c>
      <c r="J14" s="257" t="s">
        <v>178</v>
      </c>
      <c r="K14" s="256" t="s">
        <v>178</v>
      </c>
      <c r="L14" s="256" t="s">
        <v>178</v>
      </c>
      <c r="M14" s="246">
        <f>G14</f>
        <v>56085.96</v>
      </c>
      <c r="N14" s="249">
        <f>H14</f>
        <v>119941</v>
      </c>
    </row>
    <row r="15" spans="1:256" ht="18.75" x14ac:dyDescent="0.25">
      <c r="A15" s="35">
        <v>10</v>
      </c>
      <c r="B15" s="281" t="s">
        <v>42</v>
      </c>
      <c r="C15" s="250"/>
      <c r="D15" s="250"/>
      <c r="E15" s="250"/>
      <c r="F15" s="250"/>
      <c r="G15" s="251"/>
      <c r="H15" s="251"/>
      <c r="I15" s="255"/>
      <c r="J15" s="255"/>
      <c r="K15" s="250"/>
      <c r="L15" s="250"/>
      <c r="M15" s="246">
        <f>C15+E15+G15+I15+K15</f>
        <v>0</v>
      </c>
      <c r="N15" s="249">
        <f>D15+F15+H15+J15+L15</f>
        <v>0</v>
      </c>
    </row>
    <row r="16" spans="1:256" ht="31.5" x14ac:dyDescent="0.25">
      <c r="A16" s="35">
        <v>11</v>
      </c>
      <c r="B16" s="279" t="s">
        <v>111</v>
      </c>
      <c r="C16" s="245">
        <v>83393.679999999993</v>
      </c>
      <c r="D16" s="245">
        <v>105362.3</v>
      </c>
      <c r="E16" s="245">
        <v>1406464.15</v>
      </c>
      <c r="F16" s="245">
        <v>1662104.7</v>
      </c>
      <c r="G16" s="251">
        <v>993260</v>
      </c>
      <c r="H16" s="251">
        <v>938460</v>
      </c>
      <c r="I16" s="245"/>
      <c r="J16" s="245"/>
      <c r="K16" s="245"/>
      <c r="L16" s="245"/>
      <c r="M16" s="246">
        <f t="shared" ref="M16:N18" si="2">C16+E16+G16+I16+K16</f>
        <v>2483117.83</v>
      </c>
      <c r="N16" s="249">
        <f t="shared" si="2"/>
        <v>2705927</v>
      </c>
      <c r="O16" s="665"/>
    </row>
    <row r="17" spans="1:20" ht="31.5" x14ac:dyDescent="0.25">
      <c r="A17" s="35">
        <v>12</v>
      </c>
      <c r="B17" s="279" t="s">
        <v>9</v>
      </c>
      <c r="C17" s="246">
        <f t="shared" ref="C17:L17" si="3">C6+C7-C16</f>
        <v>13806815.489999998</v>
      </c>
      <c r="D17" s="246">
        <f t="shared" si="3"/>
        <v>16638944.899999999</v>
      </c>
      <c r="E17" s="246">
        <f t="shared" si="3"/>
        <v>0</v>
      </c>
      <c r="F17" s="246">
        <f t="shared" si="3"/>
        <v>0</v>
      </c>
      <c r="G17" s="248">
        <f t="shared" si="3"/>
        <v>539198.27</v>
      </c>
      <c r="H17" s="248">
        <f t="shared" si="3"/>
        <v>397215.27</v>
      </c>
      <c r="I17" s="246">
        <f t="shared" si="3"/>
        <v>0</v>
      </c>
      <c r="J17" s="246">
        <f t="shared" si="3"/>
        <v>0</v>
      </c>
      <c r="K17" s="246">
        <f t="shared" si="3"/>
        <v>0</v>
      </c>
      <c r="L17" s="246">
        <f t="shared" si="3"/>
        <v>0</v>
      </c>
      <c r="M17" s="246">
        <f t="shared" si="2"/>
        <v>14346013.759999998</v>
      </c>
      <c r="N17" s="249">
        <f t="shared" si="2"/>
        <v>17036160.169999998</v>
      </c>
    </row>
    <row r="18" spans="1:20" ht="48.75" customHeight="1" thickBot="1" x14ac:dyDescent="0.3">
      <c r="A18" s="182">
        <v>13</v>
      </c>
      <c r="B18" s="283" t="s">
        <v>612</v>
      </c>
      <c r="C18" s="258">
        <v>0</v>
      </c>
      <c r="D18" s="258">
        <v>0</v>
      </c>
      <c r="E18" s="258">
        <v>0</v>
      </c>
      <c r="F18" s="258">
        <v>0</v>
      </c>
      <c r="G18" s="259">
        <v>0</v>
      </c>
      <c r="H18" s="259">
        <v>0</v>
      </c>
      <c r="I18" s="258">
        <v>0</v>
      </c>
      <c r="J18" s="258">
        <v>0</v>
      </c>
      <c r="K18" s="258">
        <v>0</v>
      </c>
      <c r="L18" s="258">
        <v>0</v>
      </c>
      <c r="M18" s="260">
        <f t="shared" si="2"/>
        <v>0</v>
      </c>
      <c r="N18" s="261">
        <f t="shared" si="2"/>
        <v>0</v>
      </c>
    </row>
    <row r="19" spans="1:20" x14ac:dyDescent="0.25">
      <c r="F19" s="366"/>
      <c r="H19" s="366"/>
      <c r="I19" s="184"/>
      <c r="J19" s="184"/>
    </row>
    <row r="20" spans="1:20" x14ac:dyDescent="0.25">
      <c r="A20" s="184" t="s">
        <v>43</v>
      </c>
      <c r="B20" s="184"/>
      <c r="C20" s="184"/>
      <c r="E20" s="184"/>
      <c r="F20" s="184"/>
      <c r="G20" s="184"/>
      <c r="H20" s="184"/>
      <c r="I20" s="184"/>
      <c r="J20" s="184"/>
      <c r="K20" s="184"/>
      <c r="L20" s="184"/>
      <c r="M20" s="184"/>
      <c r="N20" s="184"/>
    </row>
    <row r="21" spans="1:20" x14ac:dyDescent="0.25">
      <c r="A21" s="184" t="s">
        <v>44</v>
      </c>
      <c r="B21" s="184"/>
      <c r="C21" s="184"/>
      <c r="D21" s="184"/>
      <c r="E21" s="184"/>
      <c r="F21" s="184"/>
      <c r="G21" s="184"/>
      <c r="H21" s="184"/>
      <c r="I21" s="455"/>
      <c r="J21" s="453"/>
      <c r="K21" s="453"/>
      <c r="L21" s="453"/>
      <c r="M21" s="453"/>
      <c r="N21" s="453"/>
      <c r="O21" s="454"/>
      <c r="P21" s="454"/>
      <c r="Q21" s="454"/>
      <c r="R21" s="454"/>
      <c r="S21" s="454"/>
      <c r="T21" s="454"/>
    </row>
    <row r="22" spans="1:20" ht="33" customHeight="1" x14ac:dyDescent="0.25">
      <c r="A22" s="830" t="s">
        <v>45</v>
      </c>
      <c r="B22" s="830"/>
      <c r="C22" s="830"/>
      <c r="D22" s="184"/>
      <c r="E22" s="184"/>
      <c r="F22" s="184"/>
      <c r="G22" s="184"/>
      <c r="H22" s="184"/>
      <c r="I22" s="452"/>
      <c r="J22" s="184"/>
      <c r="K22" s="184"/>
      <c r="L22" s="184"/>
      <c r="M22" s="184"/>
      <c r="N22" s="184"/>
    </row>
    <row r="23" spans="1:20" x14ac:dyDescent="0.25">
      <c r="L23" s="184"/>
    </row>
  </sheetData>
  <mergeCells count="11">
    <mergeCell ref="M3:N3"/>
    <mergeCell ref="A22:C22"/>
    <mergeCell ref="A1:N1"/>
    <mergeCell ref="A2:N2"/>
    <mergeCell ref="A3:A4"/>
    <mergeCell ref="B3:B4"/>
    <mergeCell ref="C3:D3"/>
    <mergeCell ref="E3:F3"/>
    <mergeCell ref="G3:H3"/>
    <mergeCell ref="I3:J3"/>
    <mergeCell ref="K3:L3"/>
  </mergeCells>
  <pageMargins left="0.42" right="0.28999999999999998" top="0.74803149606299213" bottom="0.74803149606299213" header="0.31496062992125984" footer="0.31496062992125984"/>
  <pageSetup paperSize="9" scale="4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0">
    <tabColor indexed="42"/>
    <pageSetUpPr fitToPage="1"/>
  </sheetPr>
  <dimension ref="A1:H24"/>
  <sheetViews>
    <sheetView zoomScaleNormal="100" workbookViewId="0">
      <pane xSplit="2" ySplit="4" topLeftCell="C5" activePane="bottomRight" state="frozen"/>
      <selection pane="topRight" activeCell="C1" sqref="C1"/>
      <selection pane="bottomLeft" activeCell="A5" sqref="A5"/>
      <selection pane="bottomRight" activeCell="D6" sqref="D6"/>
    </sheetView>
  </sheetViews>
  <sheetFormatPr defaultColWidth="9.140625" defaultRowHeight="15.75" x14ac:dyDescent="0.2"/>
  <cols>
    <col min="1" max="1" width="10.5703125" style="11" customWidth="1"/>
    <col min="2" max="2" width="43.140625" style="60" customWidth="1"/>
    <col min="3" max="3" width="28.42578125" style="10" customWidth="1"/>
    <col min="4" max="4" width="46.5703125" style="10" customWidth="1"/>
    <col min="5" max="5" width="29.5703125" style="10" customWidth="1"/>
    <col min="6" max="6" width="15.85546875" style="10" customWidth="1"/>
    <col min="7" max="16384" width="9.140625" style="10"/>
  </cols>
  <sheetData>
    <row r="1" spans="1:8" ht="50.1" customHeight="1" thickBot="1" x14ac:dyDescent="0.25">
      <c r="A1" s="673" t="s">
        <v>832</v>
      </c>
      <c r="B1" s="674"/>
      <c r="C1" s="674"/>
      <c r="D1" s="675"/>
    </row>
    <row r="2" spans="1:8" ht="35.1" customHeight="1" x14ac:dyDescent="0.2">
      <c r="A2" s="670" t="s">
        <v>907</v>
      </c>
      <c r="B2" s="671"/>
      <c r="C2" s="671"/>
      <c r="D2" s="672"/>
    </row>
    <row r="3" spans="1:8" ht="31.5" x14ac:dyDescent="0.2">
      <c r="A3" s="99" t="s">
        <v>114</v>
      </c>
      <c r="B3" s="87" t="s">
        <v>166</v>
      </c>
      <c r="C3" s="87" t="s">
        <v>833</v>
      </c>
      <c r="D3" s="29" t="s">
        <v>754</v>
      </c>
    </row>
    <row r="4" spans="1:8" s="12" customFormat="1" ht="18" customHeight="1" x14ac:dyDescent="0.2">
      <c r="A4" s="95"/>
      <c r="B4" s="98" t="s">
        <v>157</v>
      </c>
      <c r="C4" s="78" t="s">
        <v>158</v>
      </c>
      <c r="D4" s="79" t="s">
        <v>159</v>
      </c>
      <c r="F4" s="10"/>
      <c r="G4" s="10"/>
      <c r="H4" s="10"/>
    </row>
    <row r="5" spans="1:8" s="12" customFormat="1" ht="31.5" x14ac:dyDescent="0.2">
      <c r="A5" s="95">
        <v>1</v>
      </c>
      <c r="B5" s="58" t="s">
        <v>752</v>
      </c>
      <c r="C5" s="52">
        <f>C6+C11+C12+C13+C14+C15+C16+C17+C18+C19+C20+C21+C9+C10</f>
        <v>27759204.449999999</v>
      </c>
      <c r="D5" s="57"/>
      <c r="F5" s="10"/>
      <c r="G5" s="10"/>
      <c r="H5" s="10"/>
    </row>
    <row r="6" spans="1:8" ht="182.25" customHeight="1" x14ac:dyDescent="0.2">
      <c r="A6" s="95">
        <v>2</v>
      </c>
      <c r="B6" s="666" t="s">
        <v>743</v>
      </c>
      <c r="C6" s="122">
        <v>15121467.949999999</v>
      </c>
      <c r="D6" s="558" t="s">
        <v>888</v>
      </c>
    </row>
    <row r="7" spans="1:8" ht="31.5" x14ac:dyDescent="0.2">
      <c r="A7" s="95">
        <v>3</v>
      </c>
      <c r="B7" s="108" t="s">
        <v>751</v>
      </c>
      <c r="C7" s="52"/>
      <c r="D7" s="118"/>
    </row>
    <row r="8" spans="1:8" x14ac:dyDescent="0.2">
      <c r="A8" s="95">
        <v>4</v>
      </c>
      <c r="B8" s="398" t="s">
        <v>735</v>
      </c>
      <c r="C8" s="122">
        <v>0</v>
      </c>
      <c r="D8" s="106"/>
    </row>
    <row r="9" spans="1:8" x14ac:dyDescent="0.2">
      <c r="A9" s="95">
        <v>5</v>
      </c>
      <c r="B9" s="398" t="s">
        <v>736</v>
      </c>
      <c r="C9" s="122">
        <v>36170.519999999997</v>
      </c>
      <c r="D9" s="106" t="s">
        <v>889</v>
      </c>
    </row>
    <row r="10" spans="1:8" ht="261.75" customHeight="1" x14ac:dyDescent="0.2">
      <c r="A10" s="95">
        <v>6</v>
      </c>
      <c r="B10" s="398" t="s">
        <v>737</v>
      </c>
      <c r="C10" s="122">
        <v>595134.16</v>
      </c>
      <c r="D10" s="106" t="s">
        <v>890</v>
      </c>
    </row>
    <row r="11" spans="1:8" ht="49.5" customHeight="1" x14ac:dyDescent="0.2">
      <c r="A11" s="95">
        <v>7</v>
      </c>
      <c r="B11" s="108" t="s">
        <v>744</v>
      </c>
      <c r="C11" s="122">
        <v>38643.550000000003</v>
      </c>
      <c r="D11" s="106" t="s">
        <v>891</v>
      </c>
    </row>
    <row r="12" spans="1:8" x14ac:dyDescent="0.2">
      <c r="A12" s="95">
        <v>8</v>
      </c>
      <c r="B12" s="397" t="s">
        <v>738</v>
      </c>
      <c r="C12" s="122">
        <v>0</v>
      </c>
      <c r="D12" s="106"/>
    </row>
    <row r="13" spans="1:8" x14ac:dyDescent="0.2">
      <c r="A13" s="95">
        <v>9</v>
      </c>
      <c r="B13" s="397" t="s">
        <v>739</v>
      </c>
      <c r="C13" s="122">
        <v>0</v>
      </c>
      <c r="D13" s="106" t="s">
        <v>892</v>
      </c>
    </row>
    <row r="14" spans="1:8" ht="101.25" customHeight="1" x14ac:dyDescent="0.2">
      <c r="A14" s="95">
        <v>10</v>
      </c>
      <c r="B14" s="397" t="s">
        <v>740</v>
      </c>
      <c r="C14" s="122">
        <v>0</v>
      </c>
      <c r="D14" s="106" t="s">
        <v>893</v>
      </c>
    </row>
    <row r="15" spans="1:8" ht="31.5" x14ac:dyDescent="0.2">
      <c r="A15" s="95">
        <v>11</v>
      </c>
      <c r="B15" s="397" t="s">
        <v>741</v>
      </c>
      <c r="C15" s="122">
        <v>0</v>
      </c>
      <c r="D15" s="118"/>
    </row>
    <row r="16" spans="1:8" x14ac:dyDescent="0.2">
      <c r="A16" s="95">
        <v>12</v>
      </c>
      <c r="B16" s="397" t="s">
        <v>742</v>
      </c>
      <c r="C16" s="122">
        <v>0</v>
      </c>
      <c r="D16" s="118"/>
    </row>
    <row r="17" spans="1:4" ht="114" customHeight="1" x14ac:dyDescent="0.2">
      <c r="A17" s="95">
        <v>13</v>
      </c>
      <c r="B17" s="397" t="s">
        <v>745</v>
      </c>
      <c r="C17" s="122">
        <v>153388.68</v>
      </c>
      <c r="D17" s="106" t="s">
        <v>894</v>
      </c>
    </row>
    <row r="18" spans="1:4" ht="129.75" customHeight="1" x14ac:dyDescent="0.2">
      <c r="A18" s="95">
        <v>14</v>
      </c>
      <c r="B18" s="108" t="s">
        <v>746</v>
      </c>
      <c r="C18" s="122">
        <v>425980.3</v>
      </c>
      <c r="D18" s="106" t="s">
        <v>895</v>
      </c>
    </row>
    <row r="19" spans="1:4" x14ac:dyDescent="0.2">
      <c r="A19" s="95">
        <v>15</v>
      </c>
      <c r="B19" s="308" t="s">
        <v>747</v>
      </c>
      <c r="C19" s="122">
        <v>0</v>
      </c>
      <c r="D19" s="106"/>
    </row>
    <row r="20" spans="1:4" x14ac:dyDescent="0.2">
      <c r="A20" s="95">
        <v>16</v>
      </c>
      <c r="B20" s="108" t="s">
        <v>748</v>
      </c>
      <c r="C20" s="122">
        <v>0</v>
      </c>
      <c r="D20" s="106" t="s">
        <v>896</v>
      </c>
    </row>
    <row r="21" spans="1:4" ht="353.25" customHeight="1" x14ac:dyDescent="0.2">
      <c r="A21" s="95">
        <v>17</v>
      </c>
      <c r="B21" s="108" t="s">
        <v>750</v>
      </c>
      <c r="C21" s="139">
        <v>11388419.289999999</v>
      </c>
      <c r="D21" s="119" t="s">
        <v>897</v>
      </c>
    </row>
    <row r="22" spans="1:4" x14ac:dyDescent="0.2">
      <c r="A22" s="396">
        <v>18</v>
      </c>
      <c r="B22" s="404" t="s">
        <v>749</v>
      </c>
      <c r="C22" s="139">
        <v>0</v>
      </c>
      <c r="D22" s="119"/>
    </row>
    <row r="23" spans="1:4" x14ac:dyDescent="0.2">
      <c r="A23" s="396">
        <v>19</v>
      </c>
      <c r="B23" s="100" t="s">
        <v>546</v>
      </c>
      <c r="C23" s="139">
        <v>0</v>
      </c>
      <c r="D23" s="119"/>
    </row>
    <row r="24" spans="1:4" ht="32.25" thickBot="1" x14ac:dyDescent="0.25">
      <c r="A24" s="96">
        <v>20</v>
      </c>
      <c r="B24" s="70" t="s">
        <v>753</v>
      </c>
      <c r="C24" s="307">
        <f>+C5+C22+C23</f>
        <v>27759204.449999999</v>
      </c>
      <c r="D24" s="67"/>
    </row>
  </sheetData>
  <mergeCells count="2">
    <mergeCell ref="A1:D1"/>
    <mergeCell ref="A2:D2"/>
  </mergeCells>
  <phoneticPr fontId="0" type="noConversion"/>
  <printOptions gridLines="1"/>
  <pageMargins left="0.74803149606299213" right="0.74803149606299213" top="0.98425196850393704" bottom="0.79" header="0.51181102362204722" footer="0.51181102362204722"/>
  <pageSetup paperSize="9" scale="43"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K38"/>
  <sheetViews>
    <sheetView zoomScale="90" zoomScaleNormal="90" workbookViewId="0">
      <pane xSplit="2" ySplit="5" topLeftCell="C24" activePane="bottomRight" state="frozen"/>
      <selection pane="topRight" activeCell="C1" sqref="C1"/>
      <selection pane="bottomLeft" activeCell="A6" sqref="A6"/>
      <selection pane="bottomRight" activeCell="J38" sqref="J38"/>
    </sheetView>
  </sheetViews>
  <sheetFormatPr defaultColWidth="9.140625" defaultRowHeight="15.75" x14ac:dyDescent="0.2"/>
  <cols>
    <col min="1" max="1" width="7.7109375" style="16" customWidth="1"/>
    <col min="2" max="2" width="47.5703125" style="17" customWidth="1"/>
    <col min="3" max="3" width="17.85546875" style="18" customWidth="1"/>
    <col min="4" max="4" width="16.85546875" style="18" customWidth="1"/>
    <col min="5" max="5" width="17.140625" style="18" customWidth="1"/>
    <col min="6" max="6" width="18.140625" style="18" customWidth="1"/>
    <col min="7" max="7" width="17.42578125" style="18" customWidth="1"/>
    <col min="8" max="8" width="17" style="18" customWidth="1"/>
    <col min="9" max="9" width="11.28515625" style="18" customWidth="1"/>
    <col min="10" max="16384" width="9.140625" style="18"/>
  </cols>
  <sheetData>
    <row r="1" spans="1:11" s="22" customFormat="1" ht="69" customHeight="1" thickBot="1" x14ac:dyDescent="0.25">
      <c r="A1" s="843" t="s">
        <v>834</v>
      </c>
      <c r="B1" s="844"/>
      <c r="C1" s="844"/>
      <c r="D1" s="844"/>
      <c r="E1" s="844"/>
      <c r="F1" s="844"/>
      <c r="G1" s="844"/>
      <c r="H1" s="845"/>
      <c r="I1" s="216"/>
    </row>
    <row r="2" spans="1:11" s="22" customFormat="1" ht="35.1" customHeight="1" x14ac:dyDescent="0.2">
      <c r="A2" s="725" t="s">
        <v>898</v>
      </c>
      <c r="B2" s="726"/>
      <c r="C2" s="726"/>
      <c r="D2" s="726"/>
      <c r="E2" s="726"/>
      <c r="F2" s="726"/>
      <c r="G2" s="726"/>
      <c r="H2" s="727"/>
    </row>
    <row r="3" spans="1:11" ht="27" customHeight="1" x14ac:dyDescent="0.2">
      <c r="A3" s="770" t="s">
        <v>114</v>
      </c>
      <c r="B3" s="690" t="s">
        <v>191</v>
      </c>
      <c r="C3" s="731" t="s">
        <v>172</v>
      </c>
      <c r="D3" s="731"/>
      <c r="E3" s="731" t="s">
        <v>173</v>
      </c>
      <c r="F3" s="731"/>
      <c r="G3" s="846" t="s">
        <v>118</v>
      </c>
      <c r="H3" s="847"/>
    </row>
    <row r="4" spans="1:11" ht="33" customHeight="1" x14ac:dyDescent="0.2">
      <c r="A4" s="688"/>
      <c r="B4" s="730"/>
      <c r="C4" s="406" t="s">
        <v>32</v>
      </c>
      <c r="D4" s="406" t="s">
        <v>107</v>
      </c>
      <c r="E4" s="406" t="s">
        <v>32</v>
      </c>
      <c r="F4" s="406" t="s">
        <v>107</v>
      </c>
      <c r="G4" s="406" t="s">
        <v>32</v>
      </c>
      <c r="H4" s="408" t="s">
        <v>107</v>
      </c>
    </row>
    <row r="5" spans="1:11" ht="21.6" customHeight="1" x14ac:dyDescent="0.2">
      <c r="A5" s="405"/>
      <c r="B5" s="407"/>
      <c r="C5" s="36" t="s">
        <v>157</v>
      </c>
      <c r="D5" s="36" t="s">
        <v>158</v>
      </c>
      <c r="E5" s="36" t="s">
        <v>159</v>
      </c>
      <c r="F5" s="36" t="s">
        <v>165</v>
      </c>
      <c r="G5" s="36" t="s">
        <v>15</v>
      </c>
      <c r="H5" s="217" t="s">
        <v>16</v>
      </c>
    </row>
    <row r="6" spans="1:11" ht="18" customHeight="1" x14ac:dyDescent="0.2">
      <c r="A6" s="218">
        <v>1</v>
      </c>
      <c r="B6" s="378" t="s">
        <v>720</v>
      </c>
      <c r="C6" s="170">
        <f>C7</f>
        <v>0</v>
      </c>
      <c r="D6" s="170">
        <f>D8</f>
        <v>0</v>
      </c>
      <c r="E6" s="170">
        <f>E7</f>
        <v>0</v>
      </c>
      <c r="F6" s="170">
        <f>F8</f>
        <v>0</v>
      </c>
      <c r="G6" s="170">
        <f>C6+E6</f>
        <v>0</v>
      </c>
      <c r="H6" s="219">
        <f>D6+F6</f>
        <v>0</v>
      </c>
      <c r="K6" s="344"/>
    </row>
    <row r="7" spans="1:11" ht="18" customHeight="1" x14ac:dyDescent="0.2">
      <c r="A7" s="218">
        <v>2</v>
      </c>
      <c r="B7" s="379" t="s">
        <v>756</v>
      </c>
      <c r="C7" s="171"/>
      <c r="D7" s="244" t="s">
        <v>576</v>
      </c>
      <c r="E7" s="171"/>
      <c r="F7" s="244" t="s">
        <v>576</v>
      </c>
      <c r="G7" s="400">
        <f t="shared" ref="G7" si="0">C7+E7</f>
        <v>0</v>
      </c>
      <c r="H7" s="401" t="s">
        <v>576</v>
      </c>
      <c r="K7" s="344"/>
    </row>
    <row r="8" spans="1:11" ht="18" customHeight="1" x14ac:dyDescent="0.2">
      <c r="A8" s="218">
        <f t="shared" ref="A8:A11" si="1">A7+1</f>
        <v>3</v>
      </c>
      <c r="B8" s="379" t="s">
        <v>757</v>
      </c>
      <c r="C8" s="244" t="s">
        <v>576</v>
      </c>
      <c r="D8" s="171"/>
      <c r="E8" s="244" t="s">
        <v>576</v>
      </c>
      <c r="F8" s="171"/>
      <c r="G8" s="402" t="s">
        <v>576</v>
      </c>
      <c r="H8" s="403">
        <f t="shared" ref="H8:H11" si="2">D8+F8</f>
        <v>0</v>
      </c>
      <c r="I8" s="344"/>
      <c r="J8" s="344"/>
      <c r="K8" s="344"/>
    </row>
    <row r="9" spans="1:11" ht="18" customHeight="1" x14ac:dyDescent="0.2">
      <c r="A9" s="218">
        <f t="shared" si="1"/>
        <v>4</v>
      </c>
      <c r="B9" s="378" t="s">
        <v>721</v>
      </c>
      <c r="C9" s="170">
        <f>SUM(C10:C11)</f>
        <v>0</v>
      </c>
      <c r="D9" s="170">
        <f>SUM(D10:D11)</f>
        <v>0</v>
      </c>
      <c r="E9" s="170">
        <f>SUM(E10:E11)</f>
        <v>0</v>
      </c>
      <c r="F9" s="170">
        <f>SUM(F10:F11)</f>
        <v>0</v>
      </c>
      <c r="G9" s="170">
        <f>C9+E9</f>
        <v>0</v>
      </c>
      <c r="H9" s="219">
        <f t="shared" si="2"/>
        <v>0</v>
      </c>
      <c r="I9" s="344"/>
      <c r="J9" s="344"/>
      <c r="K9" s="344"/>
    </row>
    <row r="10" spans="1:11" ht="18" customHeight="1" x14ac:dyDescent="0.2">
      <c r="A10" s="218">
        <f t="shared" si="1"/>
        <v>5</v>
      </c>
      <c r="B10" s="379" t="s">
        <v>758</v>
      </c>
      <c r="C10" s="171"/>
      <c r="D10" s="244" t="s">
        <v>576</v>
      </c>
      <c r="E10" s="171"/>
      <c r="F10" s="244" t="s">
        <v>576</v>
      </c>
      <c r="G10" s="400">
        <f>C10+E10</f>
        <v>0</v>
      </c>
      <c r="H10" s="401" t="s">
        <v>576</v>
      </c>
      <c r="I10" s="344"/>
      <c r="J10" s="344"/>
      <c r="K10" s="344"/>
    </row>
    <row r="11" spans="1:11" ht="18" customHeight="1" x14ac:dyDescent="0.2">
      <c r="A11" s="218">
        <f t="shared" si="1"/>
        <v>6</v>
      </c>
      <c r="B11" s="379" t="s">
        <v>759</v>
      </c>
      <c r="C11" s="244" t="s">
        <v>576</v>
      </c>
      <c r="D11" s="171"/>
      <c r="E11" s="244" t="s">
        <v>576</v>
      </c>
      <c r="F11" s="171"/>
      <c r="G11" s="402" t="s">
        <v>576</v>
      </c>
      <c r="H11" s="403">
        <f t="shared" si="2"/>
        <v>0</v>
      </c>
      <c r="I11" s="409"/>
      <c r="J11" s="344"/>
      <c r="K11" s="344"/>
    </row>
    <row r="12" spans="1:11" ht="18" customHeight="1" x14ac:dyDescent="0.2">
      <c r="A12" s="218">
        <v>7</v>
      </c>
      <c r="B12" s="378" t="s">
        <v>684</v>
      </c>
      <c r="C12" s="170">
        <f>SUM(C13:C14)</f>
        <v>2171368.96</v>
      </c>
      <c r="D12" s="170">
        <f t="shared" ref="D12:F12" si="3">SUM(D13:D14)</f>
        <v>222803.94</v>
      </c>
      <c r="E12" s="170">
        <f t="shared" si="3"/>
        <v>284595.98</v>
      </c>
      <c r="F12" s="170">
        <f t="shared" si="3"/>
        <v>46023.72</v>
      </c>
      <c r="G12" s="170">
        <f>C12+E12</f>
        <v>2455964.94</v>
      </c>
      <c r="H12" s="219">
        <f>D12+F12</f>
        <v>268827.66000000003</v>
      </c>
      <c r="I12" s="410"/>
      <c r="J12" s="344"/>
      <c r="K12" s="344"/>
    </row>
    <row r="13" spans="1:11" ht="18" customHeight="1" x14ac:dyDescent="0.2">
      <c r="A13" s="218">
        <v>8</v>
      </c>
      <c r="B13" s="379" t="s">
        <v>686</v>
      </c>
      <c r="C13" s="244">
        <v>2171368.96</v>
      </c>
      <c r="D13" s="244" t="s">
        <v>576</v>
      </c>
      <c r="E13" s="244">
        <v>284595.98</v>
      </c>
      <c r="F13" s="244" t="s">
        <v>576</v>
      </c>
      <c r="G13" s="400">
        <f>C13+E13</f>
        <v>2455964.94</v>
      </c>
      <c r="H13" s="401" t="s">
        <v>576</v>
      </c>
      <c r="I13" s="410"/>
      <c r="J13" s="344"/>
      <c r="K13" s="344"/>
    </row>
    <row r="14" spans="1:11" ht="18" customHeight="1" x14ac:dyDescent="0.2">
      <c r="A14" s="218">
        <v>9</v>
      </c>
      <c r="B14" s="379" t="s">
        <v>687</v>
      </c>
      <c r="C14" s="244" t="s">
        <v>576</v>
      </c>
      <c r="D14" s="171">
        <v>222803.94</v>
      </c>
      <c r="E14" s="244" t="s">
        <v>576</v>
      </c>
      <c r="F14" s="171">
        <v>46023.72</v>
      </c>
      <c r="G14" s="402" t="s">
        <v>576</v>
      </c>
      <c r="H14" s="403">
        <f>D14+F14</f>
        <v>268827.66000000003</v>
      </c>
      <c r="I14" s="410"/>
      <c r="J14" s="344"/>
      <c r="K14" s="344"/>
    </row>
    <row r="15" spans="1:11" ht="18" customHeight="1" x14ac:dyDescent="0.2">
      <c r="A15" s="218">
        <v>10</v>
      </c>
      <c r="B15" s="169" t="s">
        <v>685</v>
      </c>
      <c r="C15" s="170">
        <f>SUM(C16:C17)</f>
        <v>907609.9</v>
      </c>
      <c r="D15" s="170">
        <f t="shared" ref="D15:F15" si="4">SUM(D16:D17)</f>
        <v>171792.96</v>
      </c>
      <c r="E15" s="170">
        <f t="shared" si="4"/>
        <v>0</v>
      </c>
      <c r="F15" s="170">
        <f t="shared" si="4"/>
        <v>0</v>
      </c>
      <c r="G15" s="170">
        <f>C15+E15</f>
        <v>907609.9</v>
      </c>
      <c r="H15" s="219">
        <f>D15+F15</f>
        <v>171792.96</v>
      </c>
      <c r="I15" s="410"/>
      <c r="J15" s="344"/>
      <c r="K15" s="344"/>
    </row>
    <row r="16" spans="1:11" ht="18" customHeight="1" x14ac:dyDescent="0.2">
      <c r="A16" s="218">
        <v>11</v>
      </c>
      <c r="B16" s="173" t="s">
        <v>760</v>
      </c>
      <c r="C16" s="244">
        <v>907609.9</v>
      </c>
      <c r="D16" s="244" t="s">
        <v>576</v>
      </c>
      <c r="E16" s="244"/>
      <c r="F16" s="244" t="s">
        <v>576</v>
      </c>
      <c r="G16" s="400">
        <f>C16+E16</f>
        <v>907609.9</v>
      </c>
      <c r="H16" s="401" t="s">
        <v>576</v>
      </c>
      <c r="I16" s="410"/>
      <c r="J16" s="344"/>
      <c r="K16" s="344"/>
    </row>
    <row r="17" spans="1:11" ht="18" customHeight="1" x14ac:dyDescent="0.2">
      <c r="A17" s="218">
        <v>12</v>
      </c>
      <c r="B17" s="173" t="s">
        <v>761</v>
      </c>
      <c r="C17" s="244" t="s">
        <v>576</v>
      </c>
      <c r="D17" s="171">
        <f>106777.64+65015.32</f>
        <v>171792.96</v>
      </c>
      <c r="E17" s="244" t="s">
        <v>576</v>
      </c>
      <c r="F17" s="171"/>
      <c r="G17" s="402" t="s">
        <v>576</v>
      </c>
      <c r="H17" s="403">
        <f>D17+F17</f>
        <v>171792.96</v>
      </c>
      <c r="I17" s="410"/>
      <c r="J17" s="344"/>
      <c r="K17" s="344"/>
    </row>
    <row r="18" spans="1:11" ht="44.25" customHeight="1" x14ac:dyDescent="0.2">
      <c r="A18" s="218">
        <v>13</v>
      </c>
      <c r="B18" s="378" t="s">
        <v>770</v>
      </c>
      <c r="C18" s="170">
        <f>C6+C9+C12+C15</f>
        <v>3078978.86</v>
      </c>
      <c r="D18" s="170">
        <f>D6+D9+D12+D15</f>
        <v>394596.9</v>
      </c>
      <c r="E18" s="170">
        <f>E6+E9+E12+E15</f>
        <v>284595.98</v>
      </c>
      <c r="F18" s="170">
        <f t="shared" ref="F18" si="5">F6+F9+F12+F15</f>
        <v>46023.72</v>
      </c>
      <c r="G18" s="170">
        <f>C18+E18</f>
        <v>3363574.84</v>
      </c>
      <c r="H18" s="170">
        <f>D18+F18</f>
        <v>440620.62</v>
      </c>
      <c r="I18" s="410"/>
      <c r="J18" s="344"/>
      <c r="K18" s="344"/>
    </row>
    <row r="19" spans="1:11" ht="45" customHeight="1" x14ac:dyDescent="0.2">
      <c r="A19" s="218">
        <v>14</v>
      </c>
      <c r="B19" s="378" t="s">
        <v>769</v>
      </c>
      <c r="C19" s="170">
        <f>C20+C23+C26+C29+C32</f>
        <v>31778.65</v>
      </c>
      <c r="D19" s="170">
        <f>D20+D23+D26+D29+D32</f>
        <v>3738.67</v>
      </c>
      <c r="E19" s="170">
        <f>E20+E23+E26+E29+E32</f>
        <v>8255.92</v>
      </c>
      <c r="F19" s="170">
        <f>F20+F23+F26+F29+F32</f>
        <v>971.29</v>
      </c>
      <c r="G19" s="170">
        <f>C19+E19</f>
        <v>40034.57</v>
      </c>
      <c r="H19" s="170">
        <f>D19+F19</f>
        <v>4709.96</v>
      </c>
      <c r="I19" s="410"/>
      <c r="J19" s="344"/>
      <c r="K19" s="344"/>
    </row>
    <row r="20" spans="1:11" ht="18" customHeight="1" x14ac:dyDescent="0.2">
      <c r="A20" s="218">
        <v>15</v>
      </c>
      <c r="B20" s="169" t="s">
        <v>755</v>
      </c>
      <c r="C20" s="170">
        <f>SUM(C21:C22)</f>
        <v>0</v>
      </c>
      <c r="D20" s="170">
        <f t="shared" ref="D20:F20" si="6">SUM(D21:D22)</f>
        <v>0</v>
      </c>
      <c r="E20" s="170">
        <f t="shared" si="6"/>
        <v>0</v>
      </c>
      <c r="F20" s="170">
        <f t="shared" si="6"/>
        <v>0</v>
      </c>
      <c r="G20" s="170">
        <f>SUM(G21:G22)</f>
        <v>0</v>
      </c>
      <c r="H20" s="219">
        <f t="shared" ref="H20" si="7">SUM(H21:H22)</f>
        <v>0</v>
      </c>
      <c r="I20" s="410"/>
      <c r="J20" s="344"/>
      <c r="K20" s="344"/>
    </row>
    <row r="21" spans="1:11" ht="18" customHeight="1" x14ac:dyDescent="0.2">
      <c r="A21" s="218">
        <v>16</v>
      </c>
      <c r="B21" s="173" t="s">
        <v>762</v>
      </c>
      <c r="C21" s="172"/>
      <c r="D21" s="244" t="s">
        <v>576</v>
      </c>
      <c r="E21" s="172"/>
      <c r="F21" s="244" t="s">
        <v>576</v>
      </c>
      <c r="G21" s="400">
        <f t="shared" ref="G21:H28" si="8">C21+E21</f>
        <v>0</v>
      </c>
      <c r="H21" s="401" t="s">
        <v>576</v>
      </c>
      <c r="I21" s="345"/>
      <c r="J21" s="344"/>
      <c r="K21" s="344"/>
    </row>
    <row r="22" spans="1:11" ht="18" customHeight="1" x14ac:dyDescent="0.2">
      <c r="A22" s="218">
        <v>17</v>
      </c>
      <c r="B22" s="173" t="s">
        <v>763</v>
      </c>
      <c r="C22" s="244" t="s">
        <v>576</v>
      </c>
      <c r="D22" s="172"/>
      <c r="E22" s="244" t="s">
        <v>576</v>
      </c>
      <c r="F22" s="172"/>
      <c r="G22" s="402" t="s">
        <v>576</v>
      </c>
      <c r="H22" s="403">
        <f t="shared" si="8"/>
        <v>0</v>
      </c>
      <c r="I22" s="345"/>
      <c r="J22" s="344"/>
      <c r="K22" s="344"/>
    </row>
    <row r="23" spans="1:11" ht="18" customHeight="1" x14ac:dyDescent="0.2">
      <c r="A23" s="218">
        <v>18</v>
      </c>
      <c r="B23" s="399" t="s">
        <v>764</v>
      </c>
      <c r="C23" s="170">
        <f>SUM(C24:C25)</f>
        <v>0</v>
      </c>
      <c r="D23" s="170">
        <f t="shared" ref="D23:H23" si="9">SUM(D24:D25)</f>
        <v>0</v>
      </c>
      <c r="E23" s="170">
        <f t="shared" si="9"/>
        <v>0</v>
      </c>
      <c r="F23" s="170">
        <f t="shared" si="9"/>
        <v>0</v>
      </c>
      <c r="G23" s="170">
        <f t="shared" si="9"/>
        <v>0</v>
      </c>
      <c r="H23" s="219">
        <f t="shared" si="9"/>
        <v>0</v>
      </c>
      <c r="I23" s="344"/>
      <c r="J23" s="344"/>
      <c r="K23" s="344"/>
    </row>
    <row r="24" spans="1:11" ht="18" customHeight="1" x14ac:dyDescent="0.2">
      <c r="A24" s="346">
        <v>19</v>
      </c>
      <c r="B24" s="173" t="s">
        <v>765</v>
      </c>
      <c r="C24" s="172"/>
      <c r="D24" s="244" t="s">
        <v>576</v>
      </c>
      <c r="E24" s="172"/>
      <c r="F24" s="244" t="s">
        <v>576</v>
      </c>
      <c r="G24" s="400"/>
      <c r="H24" s="401" t="s">
        <v>576</v>
      </c>
      <c r="I24" s="344"/>
      <c r="J24" s="344"/>
      <c r="K24" s="344"/>
    </row>
    <row r="25" spans="1:11" ht="18" customHeight="1" x14ac:dyDescent="0.2">
      <c r="A25" s="218">
        <v>20</v>
      </c>
      <c r="B25" s="173" t="s">
        <v>766</v>
      </c>
      <c r="C25" s="244" t="s">
        <v>576</v>
      </c>
      <c r="D25" s="172"/>
      <c r="E25" s="244" t="s">
        <v>576</v>
      </c>
      <c r="F25" s="172"/>
      <c r="G25" s="402" t="s">
        <v>576</v>
      </c>
      <c r="H25" s="403">
        <f t="shared" si="8"/>
        <v>0</v>
      </c>
      <c r="I25" s="344"/>
      <c r="J25" s="344"/>
      <c r="K25" s="344"/>
    </row>
    <row r="26" spans="1:11" ht="18" customHeight="1" x14ac:dyDescent="0.2">
      <c r="A26" s="346">
        <v>21</v>
      </c>
      <c r="B26" s="399" t="s">
        <v>853</v>
      </c>
      <c r="C26" s="170">
        <f>SUM(C27:C28)</f>
        <v>0</v>
      </c>
      <c r="D26" s="170">
        <f t="shared" ref="D26:F26" si="10">SUM(D27:D28)</f>
        <v>0</v>
      </c>
      <c r="E26" s="170">
        <f t="shared" si="10"/>
        <v>0</v>
      </c>
      <c r="F26" s="170">
        <f t="shared" si="10"/>
        <v>0</v>
      </c>
      <c r="G26" s="170">
        <f>C26+E26</f>
        <v>0</v>
      </c>
      <c r="H26" s="219">
        <f>D26+F26</f>
        <v>0</v>
      </c>
      <c r="I26" s="344"/>
      <c r="J26" s="344"/>
      <c r="K26" s="344"/>
    </row>
    <row r="27" spans="1:11" ht="18" customHeight="1" x14ac:dyDescent="0.2">
      <c r="A27" s="218">
        <v>22</v>
      </c>
      <c r="B27" s="173" t="s">
        <v>767</v>
      </c>
      <c r="C27" s="172"/>
      <c r="D27" s="244" t="s">
        <v>576</v>
      </c>
      <c r="E27" s="172"/>
      <c r="F27" s="244" t="s">
        <v>576</v>
      </c>
      <c r="G27" s="400">
        <f t="shared" si="8"/>
        <v>0</v>
      </c>
      <c r="H27" s="401" t="s">
        <v>576</v>
      </c>
      <c r="I27" s="344"/>
      <c r="J27" s="344"/>
      <c r="K27" s="344"/>
    </row>
    <row r="28" spans="1:11" ht="18" customHeight="1" x14ac:dyDescent="0.2">
      <c r="A28" s="346">
        <v>23</v>
      </c>
      <c r="B28" s="411" t="s">
        <v>768</v>
      </c>
      <c r="C28" s="244" t="s">
        <v>576</v>
      </c>
      <c r="D28" s="171">
        <v>0</v>
      </c>
      <c r="E28" s="244" t="s">
        <v>576</v>
      </c>
      <c r="F28" s="171">
        <v>0</v>
      </c>
      <c r="G28" s="402" t="s">
        <v>576</v>
      </c>
      <c r="H28" s="403">
        <f t="shared" si="8"/>
        <v>0</v>
      </c>
      <c r="I28" s="344"/>
      <c r="J28" s="344"/>
      <c r="K28" s="344"/>
    </row>
    <row r="29" spans="1:11" ht="18" customHeight="1" x14ac:dyDescent="0.2">
      <c r="A29" s="475" t="s">
        <v>773</v>
      </c>
      <c r="B29" s="476" t="s">
        <v>847</v>
      </c>
      <c r="C29" s="477">
        <f>SUM(C30:C31)</f>
        <v>31778.65</v>
      </c>
      <c r="D29" s="477">
        <f t="shared" ref="D29:F29" si="11">SUM(D30:D31)</f>
        <v>3738.67</v>
      </c>
      <c r="E29" s="477">
        <f t="shared" si="11"/>
        <v>0</v>
      </c>
      <c r="F29" s="477">
        <f t="shared" si="11"/>
        <v>0</v>
      </c>
      <c r="G29" s="477">
        <f>C29+E29</f>
        <v>31778.65</v>
      </c>
      <c r="H29" s="478">
        <f>D29+F29</f>
        <v>3738.67</v>
      </c>
      <c r="I29" s="344"/>
      <c r="J29" s="344"/>
      <c r="K29" s="344"/>
    </row>
    <row r="30" spans="1:11" ht="18" customHeight="1" x14ac:dyDescent="0.2">
      <c r="A30" s="475" t="s">
        <v>774</v>
      </c>
      <c r="B30" s="479" t="s">
        <v>686</v>
      </c>
      <c r="C30" s="480">
        <v>31778.65</v>
      </c>
      <c r="D30" s="481" t="s">
        <v>576</v>
      </c>
      <c r="E30" s="480" t="s">
        <v>576</v>
      </c>
      <c r="F30" s="481" t="s">
        <v>576</v>
      </c>
      <c r="G30" s="482">
        <f>C30</f>
        <v>31778.65</v>
      </c>
      <c r="H30" s="483" t="s">
        <v>576</v>
      </c>
      <c r="I30" s="344"/>
      <c r="J30" s="344"/>
      <c r="K30" s="344"/>
    </row>
    <row r="31" spans="1:11" ht="18" customHeight="1" x14ac:dyDescent="0.2">
      <c r="A31" s="475" t="s">
        <v>848</v>
      </c>
      <c r="B31" s="479" t="s">
        <v>687</v>
      </c>
      <c r="C31" s="480" t="s">
        <v>576</v>
      </c>
      <c r="D31" s="484">
        <v>3738.67</v>
      </c>
      <c r="E31" s="480" t="s">
        <v>576</v>
      </c>
      <c r="F31" s="480" t="s">
        <v>576</v>
      </c>
      <c r="G31" s="485" t="s">
        <v>576</v>
      </c>
      <c r="H31" s="486">
        <f>D31</f>
        <v>3738.67</v>
      </c>
      <c r="I31" s="344"/>
      <c r="J31" s="344"/>
      <c r="K31" s="344"/>
    </row>
    <row r="32" spans="1:11" ht="18" customHeight="1" x14ac:dyDescent="0.2">
      <c r="A32" s="475" t="s">
        <v>849</v>
      </c>
      <c r="B32" s="476" t="s">
        <v>850</v>
      </c>
      <c r="C32" s="477">
        <v>0</v>
      </c>
      <c r="D32" s="477">
        <f t="shared" ref="D32" si="12">SUM(D34)</f>
        <v>0</v>
      </c>
      <c r="E32" s="477">
        <f>SUM(E33:E34)</f>
        <v>8255.92</v>
      </c>
      <c r="F32" s="477">
        <f>SUM(F33:F34)</f>
        <v>971.29</v>
      </c>
      <c r="G32" s="477">
        <f>C32+E32</f>
        <v>8255.92</v>
      </c>
      <c r="H32" s="478">
        <f>D32+F32</f>
        <v>971.29</v>
      </c>
      <c r="I32" s="344"/>
      <c r="J32" s="344"/>
      <c r="K32" s="344"/>
    </row>
    <row r="33" spans="1:11" ht="18" customHeight="1" x14ac:dyDescent="0.2">
      <c r="A33" s="475" t="s">
        <v>851</v>
      </c>
      <c r="B33" s="479" t="s">
        <v>686</v>
      </c>
      <c r="C33" s="480" t="s">
        <v>576</v>
      </c>
      <c r="D33" s="481" t="s">
        <v>576</v>
      </c>
      <c r="E33" s="480">
        <v>8255.92</v>
      </c>
      <c r="F33" s="481" t="s">
        <v>576</v>
      </c>
      <c r="G33" s="482">
        <f>E33</f>
        <v>8255.92</v>
      </c>
      <c r="H33" s="483" t="s">
        <v>576</v>
      </c>
      <c r="I33" s="344"/>
      <c r="J33" s="344"/>
      <c r="K33" s="344"/>
    </row>
    <row r="34" spans="1:11" ht="18" customHeight="1" x14ac:dyDescent="0.2">
      <c r="A34" s="475" t="s">
        <v>852</v>
      </c>
      <c r="B34" s="479" t="s">
        <v>687</v>
      </c>
      <c r="C34" s="480" t="s">
        <v>576</v>
      </c>
      <c r="D34" s="484" t="s">
        <v>576</v>
      </c>
      <c r="E34" s="480" t="s">
        <v>576</v>
      </c>
      <c r="F34" s="484">
        <v>971.29</v>
      </c>
      <c r="G34" s="485" t="s">
        <v>576</v>
      </c>
      <c r="H34" s="486">
        <f>F34</f>
        <v>971.29</v>
      </c>
      <c r="I34" s="344"/>
      <c r="J34" s="344"/>
      <c r="K34" s="344"/>
    </row>
    <row r="35" spans="1:11" ht="18" customHeight="1" thickBot="1" x14ac:dyDescent="0.25">
      <c r="A35" s="220">
        <v>24</v>
      </c>
      <c r="B35" s="239" t="s">
        <v>772</v>
      </c>
      <c r="C35" s="221">
        <f>C18+C19</f>
        <v>3110757.51</v>
      </c>
      <c r="D35" s="221">
        <f t="shared" ref="D35:H35" si="13">D18+D19</f>
        <v>398335.57</v>
      </c>
      <c r="E35" s="221">
        <f t="shared" si="13"/>
        <v>292851.89999999997</v>
      </c>
      <c r="F35" s="221">
        <f t="shared" si="13"/>
        <v>46995.01</v>
      </c>
      <c r="G35" s="221">
        <f t="shared" si="13"/>
        <v>3403609.4099999997</v>
      </c>
      <c r="H35" s="221">
        <f t="shared" si="13"/>
        <v>445330.58</v>
      </c>
      <c r="I35" s="345"/>
      <c r="J35" s="344"/>
      <c r="K35" s="344"/>
    </row>
    <row r="36" spans="1:11" x14ac:dyDescent="0.2">
      <c r="I36" s="345"/>
    </row>
    <row r="37" spans="1:11" x14ac:dyDescent="0.2">
      <c r="A37" s="371" t="s">
        <v>717</v>
      </c>
      <c r="B37" s="372" t="s">
        <v>771</v>
      </c>
      <c r="C37" s="372"/>
      <c r="D37" s="372"/>
      <c r="I37" s="345"/>
    </row>
    <row r="38" spans="1:11" x14ac:dyDescent="0.2">
      <c r="I38" s="345"/>
    </row>
  </sheetData>
  <sheetProtection selectLockedCells="1"/>
  <mergeCells count="7">
    <mergeCell ref="A1:H1"/>
    <mergeCell ref="A2:H2"/>
    <mergeCell ref="A3:A4"/>
    <mergeCell ref="B3:B4"/>
    <mergeCell ref="C3:D3"/>
    <mergeCell ref="E3:F3"/>
    <mergeCell ref="G3:H3"/>
  </mergeCells>
  <printOptions gridLines="1"/>
  <pageMargins left="0.74803149606299213" right="0.74803149606299213" top="0.98425196850393704" bottom="0.88" header="0.51181102362204722" footer="0.51181102362204722"/>
  <pageSetup paperSize="9" scale="5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2">
    <tabColor indexed="42"/>
    <pageSetUpPr fitToPage="1"/>
  </sheetPr>
  <dimension ref="A1:I24"/>
  <sheetViews>
    <sheetView zoomScaleNormal="100" workbookViewId="0">
      <pane xSplit="2" ySplit="4" topLeftCell="C5" activePane="bottomRight" state="frozen"/>
      <selection pane="topRight" activeCell="C1" sqref="C1"/>
      <selection pane="bottomLeft" activeCell="A5" sqref="A5"/>
      <selection pane="bottomRight" activeCell="H14" sqref="H14"/>
    </sheetView>
  </sheetViews>
  <sheetFormatPr defaultColWidth="9.140625" defaultRowHeight="15.75" x14ac:dyDescent="0.25"/>
  <cols>
    <col min="1" max="1" width="9.5703125" style="3" customWidth="1"/>
    <col min="2" max="2" width="58.42578125" style="1" customWidth="1"/>
    <col min="3" max="3" width="22.140625" style="15" customWidth="1"/>
    <col min="4" max="4" width="21.140625" style="15" customWidth="1"/>
    <col min="5" max="5" width="24.140625" style="15" customWidth="1"/>
    <col min="6" max="16384" width="9.140625" style="1"/>
  </cols>
  <sheetData>
    <row r="1" spans="1:9" ht="80.25" customHeight="1" thickBot="1" x14ac:dyDescent="0.3">
      <c r="A1" s="848" t="s">
        <v>835</v>
      </c>
      <c r="B1" s="849"/>
      <c r="C1" s="849"/>
      <c r="D1" s="849"/>
      <c r="E1" s="850"/>
      <c r="F1" s="6"/>
      <c r="G1" s="6"/>
    </row>
    <row r="2" spans="1:9" ht="35.1" customHeight="1" x14ac:dyDescent="0.25">
      <c r="A2" s="670" t="s">
        <v>898</v>
      </c>
      <c r="B2" s="671"/>
      <c r="C2" s="671"/>
      <c r="D2" s="671"/>
      <c r="E2" s="672"/>
      <c r="F2" s="6"/>
      <c r="G2" s="6"/>
    </row>
    <row r="3" spans="1:9" s="9" customFormat="1" ht="46.9" customHeight="1" x14ac:dyDescent="0.25">
      <c r="A3" s="272" t="s">
        <v>114</v>
      </c>
      <c r="B3" s="274" t="s">
        <v>191</v>
      </c>
      <c r="C3" s="274" t="s">
        <v>172</v>
      </c>
      <c r="D3" s="274" t="s">
        <v>173</v>
      </c>
      <c r="E3" s="275" t="s">
        <v>115</v>
      </c>
    </row>
    <row r="4" spans="1:9" s="9" customFormat="1" ht="16.5" customHeight="1" x14ac:dyDescent="0.25">
      <c r="A4" s="272"/>
      <c r="B4" s="274"/>
      <c r="C4" s="274" t="s">
        <v>157</v>
      </c>
      <c r="D4" s="274" t="s">
        <v>158</v>
      </c>
      <c r="E4" s="275" t="s">
        <v>12</v>
      </c>
    </row>
    <row r="5" spans="1:9" s="9" customFormat="1" ht="17.45" customHeight="1" x14ac:dyDescent="0.25">
      <c r="A5" s="272"/>
      <c r="B5" s="148" t="s">
        <v>223</v>
      </c>
      <c r="C5" s="56"/>
      <c r="D5" s="56"/>
      <c r="E5" s="111"/>
    </row>
    <row r="6" spans="1:9" s="9" customFormat="1" ht="17.45" customHeight="1" x14ac:dyDescent="0.25">
      <c r="A6" s="110">
        <v>1</v>
      </c>
      <c r="B6" s="97" t="s">
        <v>251</v>
      </c>
      <c r="C6" s="42">
        <f>SUM(C7:C10)</f>
        <v>2671016.66</v>
      </c>
      <c r="D6" s="42">
        <f>SUM(D7:D10)</f>
        <v>0</v>
      </c>
      <c r="E6" s="43">
        <f>C6+D6</f>
        <v>2671016.66</v>
      </c>
    </row>
    <row r="7" spans="1:9" s="15" customFormat="1" x14ac:dyDescent="0.2">
      <c r="A7" s="25">
        <f>A6+1</f>
        <v>2</v>
      </c>
      <c r="B7" s="108" t="s">
        <v>80</v>
      </c>
      <c r="C7" s="44">
        <v>2650016.66</v>
      </c>
      <c r="D7" s="122"/>
      <c r="E7" s="43">
        <f>C7+D7</f>
        <v>2650016.66</v>
      </c>
    </row>
    <row r="8" spans="1:9" s="15" customFormat="1" x14ac:dyDescent="0.2">
      <c r="A8" s="25">
        <f>A7+1</f>
        <v>3</v>
      </c>
      <c r="B8" s="108" t="s">
        <v>249</v>
      </c>
      <c r="C8" s="44">
        <v>21000</v>
      </c>
      <c r="D8" s="44"/>
      <c r="E8" s="43">
        <f t="shared" ref="E8:E16" si="0">C8+D8</f>
        <v>21000</v>
      </c>
      <c r="G8" s="277"/>
    </row>
    <row r="9" spans="1:9" s="15" customFormat="1" x14ac:dyDescent="0.2">
      <c r="A9" s="25">
        <f>A8+1</f>
        <v>4</v>
      </c>
      <c r="B9" s="108"/>
      <c r="C9" s="44"/>
      <c r="D9" s="44"/>
      <c r="E9" s="43"/>
    </row>
    <row r="10" spans="1:9" s="15" customFormat="1" x14ac:dyDescent="0.2">
      <c r="A10" s="25">
        <f>A9+1</f>
        <v>5</v>
      </c>
      <c r="B10" s="108"/>
      <c r="C10" s="44"/>
      <c r="D10" s="44"/>
      <c r="E10" s="43">
        <f t="shared" si="0"/>
        <v>0</v>
      </c>
    </row>
    <row r="11" spans="1:9" s="15" customFormat="1" x14ac:dyDescent="0.2">
      <c r="A11" s="35"/>
      <c r="B11" s="148" t="s">
        <v>545</v>
      </c>
      <c r="C11" s="56"/>
      <c r="D11" s="56"/>
      <c r="E11" s="111"/>
    </row>
    <row r="12" spans="1:9" x14ac:dyDescent="0.25">
      <c r="A12" s="35">
        <v>6</v>
      </c>
      <c r="B12" s="108" t="s">
        <v>5</v>
      </c>
      <c r="C12" s="124">
        <v>2775.35</v>
      </c>
      <c r="D12" s="124"/>
      <c r="E12" s="43">
        <f t="shared" si="0"/>
        <v>2775.35</v>
      </c>
    </row>
    <row r="13" spans="1:9" x14ac:dyDescent="0.25">
      <c r="A13" s="35">
        <v>7</v>
      </c>
      <c r="B13" s="108" t="s">
        <v>6</v>
      </c>
      <c r="C13" s="44">
        <v>1725</v>
      </c>
      <c r="D13" s="44"/>
      <c r="E13" s="43">
        <f t="shared" si="0"/>
        <v>1725</v>
      </c>
    </row>
    <row r="14" spans="1:9" s="37" customFormat="1" x14ac:dyDescent="0.25">
      <c r="A14" s="35"/>
      <c r="B14" s="69"/>
      <c r="C14" s="140"/>
      <c r="D14" s="140"/>
      <c r="E14" s="111"/>
    </row>
    <row r="15" spans="1:9" x14ac:dyDescent="0.25">
      <c r="A15" s="35">
        <v>8</v>
      </c>
      <c r="B15" s="69" t="s">
        <v>252</v>
      </c>
      <c r="C15" s="125">
        <f>SUM(C16:C17)</f>
        <v>0</v>
      </c>
      <c r="D15" s="125">
        <f>SUM(D16:D17)</f>
        <v>0</v>
      </c>
      <c r="E15" s="43">
        <f t="shared" si="0"/>
        <v>0</v>
      </c>
    </row>
    <row r="16" spans="1:9" ht="31.5" x14ac:dyDescent="0.25">
      <c r="A16" s="35" t="s">
        <v>250</v>
      </c>
      <c r="B16" s="263" t="s">
        <v>599</v>
      </c>
      <c r="C16" s="124"/>
      <c r="D16" s="124"/>
      <c r="E16" s="43">
        <f t="shared" si="0"/>
        <v>0</v>
      </c>
      <c r="I16" s="276"/>
    </row>
    <row r="17" spans="1:5" x14ac:dyDescent="0.25">
      <c r="A17" s="35"/>
      <c r="B17" s="69"/>
      <c r="C17" s="140"/>
      <c r="D17" s="140"/>
      <c r="E17" s="111"/>
    </row>
    <row r="18" spans="1:5" ht="16.5" thickBot="1" x14ac:dyDescent="0.3">
      <c r="A18" s="113">
        <v>9</v>
      </c>
      <c r="B18" s="114" t="s">
        <v>529</v>
      </c>
      <c r="C18" s="53">
        <f>C6+C12+C13+C15</f>
        <v>2675517.0100000002</v>
      </c>
      <c r="D18" s="53">
        <f>D6+D12+D13+D15</f>
        <v>0</v>
      </c>
      <c r="E18" s="123">
        <f>E6+E12+E13+E15</f>
        <v>2675517.0100000002</v>
      </c>
    </row>
    <row r="19" spans="1:5" x14ac:dyDescent="0.25">
      <c r="E19" s="18"/>
    </row>
    <row r="21" spans="1:5" x14ac:dyDescent="0.25">
      <c r="B21" s="163"/>
      <c r="C21" s="3"/>
    </row>
    <row r="22" spans="1:5" x14ac:dyDescent="0.25">
      <c r="B22" s="3"/>
      <c r="C22" s="3"/>
    </row>
    <row r="23" spans="1:5" x14ac:dyDescent="0.25">
      <c r="B23" s="3"/>
      <c r="C23" s="3"/>
    </row>
    <row r="24" spans="1:5" x14ac:dyDescent="0.25">
      <c r="D24" s="277"/>
    </row>
  </sheetData>
  <protectedRanges>
    <protectedRange sqref="C8:D10" name="Rozsah2_1"/>
    <protectedRange sqref="C11:D11" name="Rozsah2_2"/>
  </protectedRanges>
  <mergeCells count="2">
    <mergeCell ref="A1:E1"/>
    <mergeCell ref="A2:E2"/>
  </mergeCells>
  <phoneticPr fontId="5" type="noConversion"/>
  <pageMargins left="0.79" right="0.74803149606299213" top="0.98425196850393704" bottom="0.77" header="0.51181102362204722" footer="0.51181102362204722"/>
  <pageSetup paperSize="9" scale="96"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G29"/>
  <sheetViews>
    <sheetView zoomScale="90" zoomScaleNormal="90" workbookViewId="0">
      <pane xSplit="2" ySplit="5" topLeftCell="C6" activePane="bottomRight" state="frozen"/>
      <selection pane="topRight" activeCell="C1" sqref="C1"/>
      <selection pane="bottomLeft" activeCell="A6" sqref="A6"/>
      <selection pane="bottomRight" activeCell="I30" sqref="I30"/>
    </sheetView>
  </sheetViews>
  <sheetFormatPr defaultColWidth="9.140625" defaultRowHeight="15.75" x14ac:dyDescent="0.2"/>
  <cols>
    <col min="1" max="1" width="9.140625" style="15"/>
    <col min="2" max="2" width="75.42578125" style="61" customWidth="1"/>
    <col min="3" max="6" width="17.28515625" style="15" customWidth="1"/>
    <col min="7" max="7" width="66.42578125" style="15" customWidth="1"/>
    <col min="8" max="16384" width="9.140625" style="15"/>
  </cols>
  <sheetData>
    <row r="1" spans="1:7" ht="35.1" customHeight="1" thickBot="1" x14ac:dyDescent="0.25">
      <c r="A1" s="667" t="s">
        <v>836</v>
      </c>
      <c r="B1" s="858"/>
      <c r="C1" s="858"/>
      <c r="D1" s="858"/>
      <c r="E1" s="858"/>
      <c r="F1" s="859"/>
    </row>
    <row r="2" spans="1:7" ht="35.1" customHeight="1" x14ac:dyDescent="0.2">
      <c r="A2" s="725" t="s">
        <v>901</v>
      </c>
      <c r="B2" s="771"/>
      <c r="C2" s="772" t="s">
        <v>614</v>
      </c>
      <c r="D2" s="772"/>
      <c r="E2" s="772"/>
      <c r="F2" s="773"/>
    </row>
    <row r="3" spans="1:7" ht="22.9" customHeight="1" x14ac:dyDescent="0.2">
      <c r="A3" s="688" t="s">
        <v>114</v>
      </c>
      <c r="B3" s="730" t="s">
        <v>191</v>
      </c>
      <c r="C3" s="722">
        <v>2020</v>
      </c>
      <c r="D3" s="722"/>
      <c r="E3" s="722">
        <v>2021</v>
      </c>
      <c r="F3" s="781"/>
    </row>
    <row r="4" spans="1:7" ht="75" customHeight="1" x14ac:dyDescent="0.2">
      <c r="A4" s="688"/>
      <c r="B4" s="730"/>
      <c r="C4" s="349" t="s">
        <v>17</v>
      </c>
      <c r="D4" s="349" t="s">
        <v>108</v>
      </c>
      <c r="E4" s="349" t="s">
        <v>17</v>
      </c>
      <c r="F4" s="350" t="s">
        <v>109</v>
      </c>
    </row>
    <row r="5" spans="1:7" x14ac:dyDescent="0.2">
      <c r="A5" s="25"/>
      <c r="B5" s="86"/>
      <c r="C5" s="33" t="s">
        <v>157</v>
      </c>
      <c r="D5" s="33" t="s">
        <v>158</v>
      </c>
      <c r="E5" s="33" t="s">
        <v>159</v>
      </c>
      <c r="F5" s="34" t="s">
        <v>165</v>
      </c>
    </row>
    <row r="6" spans="1:7" ht="31.5" x14ac:dyDescent="0.2">
      <c r="A6" s="25">
        <v>1</v>
      </c>
      <c r="B6" s="375" t="s">
        <v>722</v>
      </c>
      <c r="C6" s="109">
        <f>C7+C10+C13+C16+C19+C22</f>
        <v>48160</v>
      </c>
      <c r="D6" s="109">
        <f t="shared" ref="D6:F6" si="0">D7+D10+D13+D16+D19+D22</f>
        <v>319</v>
      </c>
      <c r="E6" s="109">
        <f t="shared" si="0"/>
        <v>67146</v>
      </c>
      <c r="F6" s="109">
        <f t="shared" si="0"/>
        <v>331</v>
      </c>
      <c r="G6" s="561"/>
    </row>
    <row r="7" spans="1:7" x14ac:dyDescent="0.2">
      <c r="A7" s="25">
        <v>2</v>
      </c>
      <c r="B7" s="375" t="s">
        <v>723</v>
      </c>
      <c r="C7" s="109">
        <f>SUM(C8:C9)</f>
        <v>2542</v>
      </c>
      <c r="D7" s="109">
        <f t="shared" ref="D7:F7" si="1">SUM(D8:D9)</f>
        <v>6</v>
      </c>
      <c r="E7" s="109">
        <f t="shared" si="1"/>
        <v>22232</v>
      </c>
      <c r="F7" s="355">
        <f t="shared" si="1"/>
        <v>63</v>
      </c>
      <c r="G7" s="299"/>
    </row>
    <row r="8" spans="1:7" x14ac:dyDescent="0.2">
      <c r="A8" s="25">
        <v>3</v>
      </c>
      <c r="B8" s="374" t="s">
        <v>19</v>
      </c>
      <c r="C8" s="127">
        <v>2542</v>
      </c>
      <c r="D8" s="127">
        <v>6</v>
      </c>
      <c r="E8" s="127">
        <v>22232</v>
      </c>
      <c r="F8" s="141">
        <v>63</v>
      </c>
      <c r="G8" s="299"/>
    </row>
    <row r="9" spans="1:7" ht="18.75" x14ac:dyDescent="0.2">
      <c r="A9" s="25">
        <v>4</v>
      </c>
      <c r="B9" s="374" t="s">
        <v>724</v>
      </c>
      <c r="C9" s="127"/>
      <c r="D9" s="127"/>
      <c r="E9" s="127"/>
      <c r="F9" s="141"/>
      <c r="G9" s="299"/>
    </row>
    <row r="10" spans="1:7" ht="21" customHeight="1" x14ac:dyDescent="0.2">
      <c r="A10" s="25">
        <v>5</v>
      </c>
      <c r="B10" s="375" t="s">
        <v>627</v>
      </c>
      <c r="C10" s="109">
        <f>SUM(C11:C12)</f>
        <v>21050</v>
      </c>
      <c r="D10" s="109">
        <f t="shared" ref="D10:F10" si="2">SUM(D11:D12)</f>
        <v>125</v>
      </c>
      <c r="E10" s="109">
        <f t="shared" si="2"/>
        <v>22200</v>
      </c>
      <c r="F10" s="355">
        <f t="shared" si="2"/>
        <v>124</v>
      </c>
      <c r="G10" s="299"/>
    </row>
    <row r="11" spans="1:7" x14ac:dyDescent="0.2">
      <c r="A11" s="25">
        <v>6</v>
      </c>
      <c r="B11" s="374" t="s">
        <v>19</v>
      </c>
      <c r="C11" s="127">
        <v>21050</v>
      </c>
      <c r="D11" s="127">
        <v>125</v>
      </c>
      <c r="E11" s="127">
        <v>22200</v>
      </c>
      <c r="F11" s="141">
        <v>124</v>
      </c>
      <c r="G11" s="299"/>
    </row>
    <row r="12" spans="1:7" ht="18.75" x14ac:dyDescent="0.2">
      <c r="A12" s="25">
        <v>7</v>
      </c>
      <c r="B12" s="374" t="s">
        <v>724</v>
      </c>
      <c r="C12" s="127"/>
      <c r="D12" s="127"/>
      <c r="E12" s="127"/>
      <c r="F12" s="141"/>
      <c r="G12" s="299"/>
    </row>
    <row r="13" spans="1:7" x14ac:dyDescent="0.2">
      <c r="A13" s="25">
        <v>8</v>
      </c>
      <c r="B13" s="375" t="s">
        <v>628</v>
      </c>
      <c r="C13" s="109">
        <f>C14+C15</f>
        <v>12468</v>
      </c>
      <c r="D13" s="109">
        <f t="shared" ref="D13:F13" si="3">D14+D15</f>
        <v>111</v>
      </c>
      <c r="E13" s="109">
        <f t="shared" si="3"/>
        <v>17051</v>
      </c>
      <c r="F13" s="355">
        <f t="shared" si="3"/>
        <v>119</v>
      </c>
      <c r="G13" s="299"/>
    </row>
    <row r="14" spans="1:7" x14ac:dyDescent="0.2">
      <c r="A14" s="25">
        <v>9</v>
      </c>
      <c r="B14" s="374" t="s">
        <v>19</v>
      </c>
      <c r="C14" s="127">
        <v>12468</v>
      </c>
      <c r="D14" s="127">
        <v>111</v>
      </c>
      <c r="E14" s="127">
        <v>17051</v>
      </c>
      <c r="F14" s="141">
        <v>119</v>
      </c>
      <c r="G14" s="299"/>
    </row>
    <row r="15" spans="1:7" ht="18.75" x14ac:dyDescent="0.2">
      <c r="A15" s="25">
        <v>10</v>
      </c>
      <c r="B15" s="374" t="s">
        <v>724</v>
      </c>
      <c r="C15" s="127"/>
      <c r="D15" s="127"/>
      <c r="E15" s="127"/>
      <c r="F15" s="141"/>
      <c r="G15" s="299"/>
    </row>
    <row r="16" spans="1:7" x14ac:dyDescent="0.2">
      <c r="A16" s="25">
        <v>11</v>
      </c>
      <c r="B16" s="375" t="s">
        <v>725</v>
      </c>
      <c r="C16" s="109">
        <f>SUM(C17:C18)</f>
        <v>2000</v>
      </c>
      <c r="D16" s="109">
        <f t="shared" ref="D16:F16" si="4">SUM(D17:D18)</f>
        <v>8</v>
      </c>
      <c r="E16" s="109">
        <f t="shared" si="4"/>
        <v>1020</v>
      </c>
      <c r="F16" s="355">
        <f t="shared" si="4"/>
        <v>12</v>
      </c>
    </row>
    <row r="17" spans="1:6" x14ac:dyDescent="0.2">
      <c r="A17" s="25">
        <v>12</v>
      </c>
      <c r="B17" s="374" t="s">
        <v>19</v>
      </c>
      <c r="C17" s="127">
        <v>2000</v>
      </c>
      <c r="D17" s="127">
        <v>8</v>
      </c>
      <c r="E17" s="127">
        <v>1020</v>
      </c>
      <c r="F17" s="141">
        <v>12</v>
      </c>
    </row>
    <row r="18" spans="1:6" ht="18.75" x14ac:dyDescent="0.2">
      <c r="A18" s="25">
        <v>13</v>
      </c>
      <c r="B18" s="374" t="s">
        <v>724</v>
      </c>
      <c r="C18" s="127"/>
      <c r="D18" s="127"/>
      <c r="E18" s="127"/>
      <c r="F18" s="141"/>
    </row>
    <row r="19" spans="1:6" x14ac:dyDescent="0.2">
      <c r="A19" s="25">
        <v>14</v>
      </c>
      <c r="B19" s="375" t="s">
        <v>726</v>
      </c>
      <c r="C19" s="109">
        <f>SUM(C20:C21)</f>
        <v>3000</v>
      </c>
      <c r="D19" s="109">
        <f t="shared" ref="D19:F19" si="5">SUM(D20:D21)</f>
        <v>12</v>
      </c>
      <c r="E19" s="109">
        <f t="shared" si="5"/>
        <v>1700</v>
      </c>
      <c r="F19" s="355">
        <f t="shared" si="5"/>
        <v>2</v>
      </c>
    </row>
    <row r="20" spans="1:6" x14ac:dyDescent="0.2">
      <c r="A20" s="25">
        <v>15</v>
      </c>
      <c r="B20" s="374" t="s">
        <v>19</v>
      </c>
      <c r="C20" s="127">
        <v>1400</v>
      </c>
      <c r="D20" s="127">
        <v>4</v>
      </c>
      <c r="E20" s="127">
        <v>1700</v>
      </c>
      <c r="F20" s="141">
        <v>2</v>
      </c>
    </row>
    <row r="21" spans="1:6" ht="18.75" x14ac:dyDescent="0.2">
      <c r="A21" s="25">
        <v>16</v>
      </c>
      <c r="B21" s="380" t="s">
        <v>724</v>
      </c>
      <c r="C21" s="142">
        <v>1600</v>
      </c>
      <c r="D21" s="142">
        <v>8</v>
      </c>
      <c r="E21" s="142"/>
      <c r="F21" s="143"/>
    </row>
    <row r="22" spans="1:6" x14ac:dyDescent="0.2">
      <c r="A22" s="25">
        <v>17</v>
      </c>
      <c r="B22" s="381" t="s">
        <v>693</v>
      </c>
      <c r="C22" s="109">
        <f>C23+C24</f>
        <v>7100</v>
      </c>
      <c r="D22" s="109">
        <f t="shared" ref="D22:F22" si="6">D23+D24</f>
        <v>57</v>
      </c>
      <c r="E22" s="109">
        <f t="shared" si="6"/>
        <v>2943</v>
      </c>
      <c r="F22" s="355">
        <f t="shared" si="6"/>
        <v>11</v>
      </c>
    </row>
    <row r="23" spans="1:6" x14ac:dyDescent="0.2">
      <c r="A23" s="25">
        <v>18</v>
      </c>
      <c r="B23" s="374" t="s">
        <v>19</v>
      </c>
      <c r="C23" s="142">
        <v>7100</v>
      </c>
      <c r="D23" s="142">
        <v>57</v>
      </c>
      <c r="E23" s="142">
        <v>2943</v>
      </c>
      <c r="F23" s="143">
        <v>11</v>
      </c>
    </row>
    <row r="24" spans="1:6" ht="18.75" x14ac:dyDescent="0.2">
      <c r="A24" s="25">
        <v>19</v>
      </c>
      <c r="B24" s="380" t="s">
        <v>724</v>
      </c>
      <c r="C24" s="142"/>
      <c r="D24" s="142"/>
      <c r="E24" s="142"/>
      <c r="F24" s="143"/>
    </row>
    <row r="25" spans="1:6" ht="19.5" thickBot="1" x14ac:dyDescent="0.25">
      <c r="A25" s="26">
        <v>20</v>
      </c>
      <c r="B25" s="382" t="s">
        <v>727</v>
      </c>
      <c r="C25" s="144" t="s">
        <v>178</v>
      </c>
      <c r="D25" s="145">
        <v>319</v>
      </c>
      <c r="E25" s="144" t="s">
        <v>178</v>
      </c>
      <c r="F25" s="146">
        <v>331</v>
      </c>
    </row>
    <row r="26" spans="1:6" s="104" customFormat="1" x14ac:dyDescent="0.2">
      <c r="A26" s="284"/>
      <c r="B26" s="285"/>
      <c r="C26" s="286"/>
      <c r="D26" s="287"/>
      <c r="E26" s="286"/>
      <c r="F26" s="287"/>
    </row>
    <row r="27" spans="1:6" x14ac:dyDescent="0.2">
      <c r="A27" s="852" t="s">
        <v>536</v>
      </c>
      <c r="B27" s="853"/>
      <c r="C27" s="853"/>
      <c r="D27" s="853"/>
      <c r="E27" s="853"/>
      <c r="F27" s="854"/>
    </row>
    <row r="28" spans="1:6" x14ac:dyDescent="0.2">
      <c r="A28" s="855" t="s">
        <v>537</v>
      </c>
      <c r="B28" s="856"/>
      <c r="C28" s="856"/>
      <c r="D28" s="856"/>
      <c r="E28" s="856"/>
      <c r="F28" s="857"/>
    </row>
    <row r="29" spans="1:6" x14ac:dyDescent="0.2">
      <c r="A29" s="851" t="s">
        <v>623</v>
      </c>
      <c r="B29" s="851"/>
      <c r="C29" s="851"/>
      <c r="D29" s="851"/>
      <c r="E29" s="851"/>
      <c r="F29" s="851"/>
    </row>
  </sheetData>
  <mergeCells count="10">
    <mergeCell ref="C2:F2"/>
    <mergeCell ref="A29:F29"/>
    <mergeCell ref="A27:F27"/>
    <mergeCell ref="A28:F28"/>
    <mergeCell ref="A1:F1"/>
    <mergeCell ref="A3:A4"/>
    <mergeCell ref="B3:B4"/>
    <mergeCell ref="C3:D3"/>
    <mergeCell ref="E3:F3"/>
    <mergeCell ref="A2:B2"/>
  </mergeCells>
  <pageMargins left="0.74803149606299213" right="0.56000000000000005" top="0.98425196850393704" bottom="0.98425196850393704" header="0.51181102362204722" footer="0.51181102362204722"/>
  <pageSetup paperSize="9" scale="7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tabColor indexed="42"/>
    <pageSetUpPr fitToPage="1"/>
  </sheetPr>
  <dimension ref="A1:G38"/>
  <sheetViews>
    <sheetView workbookViewId="0">
      <pane xSplit="2" ySplit="4" topLeftCell="C29" activePane="bottomRight" state="frozen"/>
      <selection pane="topRight" activeCell="C1" sqref="C1"/>
      <selection pane="bottomLeft" activeCell="A5" sqref="A5"/>
      <selection pane="bottomRight" activeCell="C36" sqref="C36"/>
    </sheetView>
  </sheetViews>
  <sheetFormatPr defaultColWidth="9.140625" defaultRowHeight="15.75" x14ac:dyDescent="0.25"/>
  <cols>
    <col min="1" max="1" width="10.140625" style="3" customWidth="1"/>
    <col min="2" max="2" width="83" style="50" customWidth="1"/>
    <col min="3" max="3" width="15.42578125" style="1" customWidth="1"/>
    <col min="4" max="4" width="14.28515625" style="1" customWidth="1"/>
    <col min="5" max="5" width="14.7109375" style="1" customWidth="1"/>
    <col min="6" max="16384" width="9.140625" style="1"/>
  </cols>
  <sheetData>
    <row r="1" spans="1:7" ht="50.1" customHeight="1" thickBot="1" x14ac:dyDescent="0.3">
      <c r="A1" s="673" t="s">
        <v>812</v>
      </c>
      <c r="B1" s="674"/>
      <c r="C1" s="674"/>
      <c r="D1" s="674"/>
      <c r="E1" s="675"/>
      <c r="F1" s="6"/>
      <c r="G1" s="6"/>
    </row>
    <row r="2" spans="1:7" s="14" customFormat="1" ht="38.25" customHeight="1" x14ac:dyDescent="0.2">
      <c r="A2" s="676" t="s">
        <v>899</v>
      </c>
      <c r="B2" s="677"/>
      <c r="C2" s="677"/>
      <c r="D2" s="677"/>
      <c r="E2" s="678"/>
    </row>
    <row r="3" spans="1:7" s="9" customFormat="1" ht="35.25" customHeight="1" x14ac:dyDescent="0.25">
      <c r="A3" s="272" t="s">
        <v>114</v>
      </c>
      <c r="B3" s="278" t="s">
        <v>191</v>
      </c>
      <c r="C3" s="274" t="s">
        <v>172</v>
      </c>
      <c r="D3" s="274" t="s">
        <v>173</v>
      </c>
      <c r="E3" s="29" t="s">
        <v>118</v>
      </c>
    </row>
    <row r="4" spans="1:7" s="15" customFormat="1" ht="17.25" customHeight="1" x14ac:dyDescent="0.2">
      <c r="A4" s="25"/>
      <c r="B4" s="273"/>
      <c r="C4" s="31" t="s">
        <v>157</v>
      </c>
      <c r="D4" s="31" t="s">
        <v>158</v>
      </c>
      <c r="E4" s="32" t="s">
        <v>12</v>
      </c>
    </row>
    <row r="5" spans="1:7" ht="31.5" x14ac:dyDescent="0.25">
      <c r="A5" s="27">
        <v>1</v>
      </c>
      <c r="B5" s="47" t="s">
        <v>564</v>
      </c>
      <c r="C5" s="52">
        <f>SUM(C6:C11)</f>
        <v>444915.72000000003</v>
      </c>
      <c r="D5" s="52">
        <f>SUM(D6:D7)</f>
        <v>0</v>
      </c>
      <c r="E5" s="121">
        <f>C5+D5</f>
        <v>444915.72000000003</v>
      </c>
      <c r="F5" s="162"/>
    </row>
    <row r="6" spans="1:7" x14ac:dyDescent="0.25">
      <c r="A6" s="27" t="s">
        <v>182</v>
      </c>
      <c r="B6" s="48" t="s">
        <v>856</v>
      </c>
      <c r="C6" s="44">
        <v>119000</v>
      </c>
      <c r="D6" s="44"/>
      <c r="E6" s="121">
        <f t="shared" ref="E6:E36" si="0">C6+D6</f>
        <v>119000</v>
      </c>
    </row>
    <row r="7" spans="1:7" x14ac:dyDescent="0.25">
      <c r="A7" s="27" t="s">
        <v>239</v>
      </c>
      <c r="B7" s="48" t="s">
        <v>857</v>
      </c>
      <c r="C7" s="44">
        <v>8000</v>
      </c>
      <c r="D7" s="44"/>
      <c r="E7" s="121">
        <f t="shared" si="0"/>
        <v>8000</v>
      </c>
    </row>
    <row r="8" spans="1:7" x14ac:dyDescent="0.25">
      <c r="A8" s="27" t="s">
        <v>858</v>
      </c>
      <c r="B8" s="48" t="s">
        <v>859</v>
      </c>
      <c r="C8" s="44">
        <v>54715.9</v>
      </c>
      <c r="D8" s="44"/>
      <c r="E8" s="121"/>
    </row>
    <row r="9" spans="1:7" x14ac:dyDescent="0.25">
      <c r="A9" s="27" t="s">
        <v>860</v>
      </c>
      <c r="B9" s="48" t="s">
        <v>861</v>
      </c>
      <c r="C9" s="44">
        <v>55407.26</v>
      </c>
      <c r="D9" s="44"/>
      <c r="E9" s="121"/>
    </row>
    <row r="10" spans="1:7" x14ac:dyDescent="0.25">
      <c r="A10" s="27" t="s">
        <v>862</v>
      </c>
      <c r="B10" s="48" t="s">
        <v>863</v>
      </c>
      <c r="C10" s="44">
        <v>196689</v>
      </c>
      <c r="D10" s="44"/>
      <c r="E10" s="121"/>
    </row>
    <row r="11" spans="1:7" x14ac:dyDescent="0.25">
      <c r="A11" s="27" t="s">
        <v>864</v>
      </c>
      <c r="B11" s="48" t="s">
        <v>865</v>
      </c>
      <c r="C11" s="44">
        <v>11103.56</v>
      </c>
      <c r="D11" s="44"/>
      <c r="E11" s="121"/>
    </row>
    <row r="12" spans="1:7" x14ac:dyDescent="0.25">
      <c r="A12" s="27"/>
      <c r="B12" s="48"/>
      <c r="C12" s="44"/>
      <c r="D12" s="44"/>
      <c r="E12" s="121"/>
    </row>
    <row r="13" spans="1:7" x14ac:dyDescent="0.25">
      <c r="A13" s="27"/>
      <c r="B13" s="48"/>
      <c r="C13" s="44"/>
      <c r="D13" s="44"/>
      <c r="E13" s="121">
        <f t="shared" si="0"/>
        <v>0</v>
      </c>
    </row>
    <row r="14" spans="1:7" x14ac:dyDescent="0.25">
      <c r="A14" s="27">
        <v>2</v>
      </c>
      <c r="B14" s="47" t="s">
        <v>33</v>
      </c>
      <c r="C14" s="52">
        <f>SUM(C15:C16)</f>
        <v>0</v>
      </c>
      <c r="D14" s="52">
        <f>SUM(D15:D16)</f>
        <v>0</v>
      </c>
      <c r="E14" s="121">
        <f t="shared" si="0"/>
        <v>0</v>
      </c>
    </row>
    <row r="15" spans="1:7" x14ac:dyDescent="0.25">
      <c r="A15" s="27" t="s">
        <v>183</v>
      </c>
      <c r="B15" s="48"/>
      <c r="C15" s="44"/>
      <c r="D15" s="44"/>
      <c r="E15" s="121">
        <f t="shared" si="0"/>
        <v>0</v>
      </c>
    </row>
    <row r="16" spans="1:7" x14ac:dyDescent="0.25">
      <c r="A16" s="27" t="s">
        <v>240</v>
      </c>
      <c r="B16" s="48"/>
      <c r="C16" s="44"/>
      <c r="D16" s="44"/>
      <c r="E16" s="121">
        <f t="shared" si="0"/>
        <v>0</v>
      </c>
    </row>
    <row r="17" spans="1:5" x14ac:dyDescent="0.25">
      <c r="A17" s="27"/>
      <c r="B17" s="48"/>
      <c r="C17" s="44"/>
      <c r="D17" s="44"/>
      <c r="E17" s="121">
        <f t="shared" si="0"/>
        <v>0</v>
      </c>
    </row>
    <row r="18" spans="1:5" x14ac:dyDescent="0.25">
      <c r="A18" s="27">
        <v>3</v>
      </c>
      <c r="B18" s="47" t="s">
        <v>141</v>
      </c>
      <c r="C18" s="52">
        <f>SUM(C19:C24)</f>
        <v>93832.1</v>
      </c>
      <c r="D18" s="52">
        <f>SUM(D19:D20)</f>
        <v>0</v>
      </c>
      <c r="E18" s="121">
        <f t="shared" si="0"/>
        <v>93832.1</v>
      </c>
    </row>
    <row r="19" spans="1:5" x14ac:dyDescent="0.25">
      <c r="A19" s="27" t="s">
        <v>184</v>
      </c>
      <c r="B19" s="120" t="s">
        <v>866</v>
      </c>
      <c r="C19" s="44">
        <v>16398</v>
      </c>
      <c r="D19" s="44"/>
      <c r="E19" s="121">
        <f t="shared" si="0"/>
        <v>16398</v>
      </c>
    </row>
    <row r="20" spans="1:5" x14ac:dyDescent="0.25">
      <c r="A20" s="27" t="s">
        <v>241</v>
      </c>
      <c r="B20" s="120" t="s">
        <v>867</v>
      </c>
      <c r="C20" s="44">
        <v>8096.1</v>
      </c>
      <c r="D20" s="44"/>
      <c r="E20" s="121">
        <f t="shared" si="0"/>
        <v>8096.1</v>
      </c>
    </row>
    <row r="21" spans="1:5" x14ac:dyDescent="0.25">
      <c r="A21" s="27" t="s">
        <v>868</v>
      </c>
      <c r="B21" s="120" t="s">
        <v>869</v>
      </c>
      <c r="C21" s="44">
        <v>975</v>
      </c>
      <c r="D21" s="44"/>
      <c r="E21" s="121"/>
    </row>
    <row r="22" spans="1:5" x14ac:dyDescent="0.25">
      <c r="A22" s="27" t="s">
        <v>870</v>
      </c>
      <c r="B22" s="120" t="s">
        <v>871</v>
      </c>
      <c r="C22" s="44">
        <v>9500</v>
      </c>
      <c r="D22" s="44"/>
      <c r="E22" s="121"/>
    </row>
    <row r="23" spans="1:5" s="176" customFormat="1" x14ac:dyDescent="0.25">
      <c r="A23" s="27" t="s">
        <v>872</v>
      </c>
      <c r="B23" s="120" t="s">
        <v>873</v>
      </c>
      <c r="C23" s="44">
        <v>38393</v>
      </c>
      <c r="D23" s="44"/>
      <c r="E23" s="121"/>
    </row>
    <row r="24" spans="1:5" x14ac:dyDescent="0.25">
      <c r="A24" s="27" t="s">
        <v>874</v>
      </c>
      <c r="B24" s="120" t="s">
        <v>875</v>
      </c>
      <c r="C24" s="44">
        <v>20470</v>
      </c>
      <c r="D24" s="44"/>
      <c r="E24" s="121"/>
    </row>
    <row r="25" spans="1:5" x14ac:dyDescent="0.25">
      <c r="A25" s="27"/>
      <c r="B25" s="120"/>
      <c r="C25" s="44"/>
      <c r="D25" s="44"/>
      <c r="E25" s="121"/>
    </row>
    <row r="26" spans="1:5" x14ac:dyDescent="0.25">
      <c r="A26" s="27"/>
      <c r="B26" s="48"/>
      <c r="C26" s="44"/>
      <c r="D26" s="44"/>
      <c r="E26" s="121">
        <f t="shared" si="0"/>
        <v>0</v>
      </c>
    </row>
    <row r="27" spans="1:5" x14ac:dyDescent="0.25">
      <c r="A27" s="27">
        <v>4</v>
      </c>
      <c r="B27" s="47" t="s">
        <v>142</v>
      </c>
      <c r="C27" s="52">
        <f>SUM(C28:C35)</f>
        <v>1188294.3399999999</v>
      </c>
      <c r="D27" s="52">
        <f>SUM(D28:D35)</f>
        <v>273887.42</v>
      </c>
      <c r="E27" s="121">
        <f t="shared" si="0"/>
        <v>1462181.7599999998</v>
      </c>
    </row>
    <row r="28" spans="1:5" x14ac:dyDescent="0.25">
      <c r="A28" s="27" t="s">
        <v>133</v>
      </c>
      <c r="B28" s="48" t="s">
        <v>876</v>
      </c>
      <c r="C28" s="122">
        <v>116290</v>
      </c>
      <c r="D28" s="122"/>
      <c r="E28" s="121">
        <f t="shared" si="0"/>
        <v>116290</v>
      </c>
    </row>
    <row r="29" spans="1:5" x14ac:dyDescent="0.25">
      <c r="A29" s="27" t="s">
        <v>242</v>
      </c>
      <c r="B29" s="48" t="s">
        <v>877</v>
      </c>
      <c r="C29" s="122">
        <v>78531.25</v>
      </c>
      <c r="D29" s="122"/>
      <c r="E29" s="121">
        <f t="shared" si="0"/>
        <v>78531.25</v>
      </c>
    </row>
    <row r="30" spans="1:5" x14ac:dyDescent="0.25">
      <c r="A30" s="27" t="s">
        <v>878</v>
      </c>
      <c r="B30" s="48" t="s">
        <v>879</v>
      </c>
      <c r="C30" s="122">
        <v>13849.34</v>
      </c>
      <c r="D30" s="122"/>
      <c r="E30" s="121"/>
    </row>
    <row r="31" spans="1:5" x14ac:dyDescent="0.25">
      <c r="A31" s="27" t="s">
        <v>880</v>
      </c>
      <c r="B31" s="48" t="s">
        <v>881</v>
      </c>
      <c r="C31" s="122">
        <v>5993.75</v>
      </c>
      <c r="D31" s="122"/>
      <c r="E31" s="121"/>
    </row>
    <row r="32" spans="1:5" x14ac:dyDescent="0.25">
      <c r="A32" s="27" t="s">
        <v>882</v>
      </c>
      <c r="B32" s="48" t="s">
        <v>883</v>
      </c>
      <c r="C32" s="122">
        <v>45000</v>
      </c>
      <c r="D32" s="122"/>
      <c r="E32" s="121"/>
    </row>
    <row r="33" spans="1:5" x14ac:dyDescent="0.25">
      <c r="A33" s="27" t="s">
        <v>884</v>
      </c>
      <c r="B33" s="48" t="s">
        <v>885</v>
      </c>
      <c r="C33" s="122">
        <v>793314.6</v>
      </c>
      <c r="D33" s="122"/>
      <c r="E33" s="121"/>
    </row>
    <row r="34" spans="1:5" x14ac:dyDescent="0.25">
      <c r="A34" s="27" t="s">
        <v>886</v>
      </c>
      <c r="B34" s="48" t="s">
        <v>887</v>
      </c>
      <c r="C34" s="122">
        <v>8250</v>
      </c>
      <c r="D34" s="122"/>
      <c r="E34" s="121"/>
    </row>
    <row r="35" spans="1:5" x14ac:dyDescent="0.25">
      <c r="A35" s="27" t="s">
        <v>909</v>
      </c>
      <c r="B35" s="48" t="s">
        <v>910</v>
      </c>
      <c r="C35" s="44">
        <v>127065.4</v>
      </c>
      <c r="D35" s="44">
        <v>273887.42</v>
      </c>
      <c r="E35" s="121">
        <f t="shared" si="0"/>
        <v>400952.81999999995</v>
      </c>
    </row>
    <row r="36" spans="1:5" ht="16.5" thickBot="1" x14ac:dyDescent="0.3">
      <c r="A36" s="28">
        <v>5</v>
      </c>
      <c r="B36" s="49" t="s">
        <v>174</v>
      </c>
      <c r="C36" s="126">
        <f>C5+C14+C18+C27</f>
        <v>1727042.16</v>
      </c>
      <c r="D36" s="126">
        <f>D5+D14+D18+D27</f>
        <v>273887.42</v>
      </c>
      <c r="E36" s="123">
        <f t="shared" si="0"/>
        <v>2000929.5799999998</v>
      </c>
    </row>
    <row r="38" spans="1:5" x14ac:dyDescent="0.25">
      <c r="A38" s="174"/>
      <c r="B38" s="175" t="s">
        <v>565</v>
      </c>
      <c r="C38" s="176"/>
      <c r="D38" s="176"/>
      <c r="E38" s="176"/>
    </row>
  </sheetData>
  <mergeCells count="2">
    <mergeCell ref="A1:E1"/>
    <mergeCell ref="A2:E2"/>
  </mergeCells>
  <phoneticPr fontId="0" type="noConversion"/>
  <printOptions gridLines="1"/>
  <pageMargins left="0.74803149606299213" right="0.74803149606299213" top="0.98425196850393704" bottom="0.98425196850393704" header="0.51181102362204722" footer="0.51181102362204722"/>
  <pageSetup paperSize="9" scale="64"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H16"/>
  <sheetViews>
    <sheetView zoomScaleNormal="100" workbookViewId="0">
      <pane xSplit="2" ySplit="5" topLeftCell="C6" activePane="bottomRight" state="frozen"/>
      <selection pane="topRight" activeCell="C1" sqref="C1"/>
      <selection pane="bottomLeft" activeCell="A5" sqref="A5"/>
      <selection pane="bottomRight" activeCell="H14" sqref="H14"/>
    </sheetView>
  </sheetViews>
  <sheetFormatPr defaultColWidth="9.140625" defaultRowHeight="18.75" x14ac:dyDescent="0.25"/>
  <cols>
    <col min="1" max="1" width="9.140625" style="186"/>
    <col min="2" max="2" width="67" style="214" customWidth="1"/>
    <col min="3" max="3" width="20.28515625" style="243" customWidth="1"/>
    <col min="4" max="4" width="23.5703125" style="243" customWidth="1"/>
    <col min="5" max="5" width="22.140625" style="243" customWidth="1"/>
    <col min="6" max="6" width="23.85546875" style="186" customWidth="1"/>
    <col min="7" max="7" width="16.140625" style="186" customWidth="1"/>
    <col min="8" max="16384" width="9.140625" style="186"/>
  </cols>
  <sheetData>
    <row r="1" spans="1:8" ht="50.1" customHeight="1" thickBot="1" x14ac:dyDescent="0.3">
      <c r="A1" s="788" t="s">
        <v>837</v>
      </c>
      <c r="B1" s="860"/>
      <c r="C1" s="860"/>
      <c r="D1" s="861"/>
      <c r="E1" s="861"/>
      <c r="F1" s="862"/>
    </row>
    <row r="2" spans="1:8" ht="35.1" customHeight="1" thickBot="1" x14ac:dyDescent="0.3">
      <c r="A2" s="863" t="s">
        <v>898</v>
      </c>
      <c r="B2" s="864"/>
      <c r="C2" s="864"/>
      <c r="D2" s="865"/>
      <c r="E2" s="865"/>
      <c r="F2" s="866"/>
    </row>
    <row r="3" spans="1:8" ht="33" customHeight="1" x14ac:dyDescent="0.25">
      <c r="A3" s="770" t="s">
        <v>114</v>
      </c>
      <c r="B3" s="869" t="s">
        <v>191</v>
      </c>
      <c r="C3" s="867">
        <v>2020</v>
      </c>
      <c r="D3" s="867"/>
      <c r="E3" s="867">
        <v>2021</v>
      </c>
      <c r="F3" s="867"/>
    </row>
    <row r="4" spans="1:8" ht="71.25" customHeight="1" x14ac:dyDescent="0.25">
      <c r="A4" s="688"/>
      <c r="B4" s="870"/>
      <c r="C4" s="388" t="s">
        <v>648</v>
      </c>
      <c r="D4" s="388" t="s">
        <v>730</v>
      </c>
      <c r="E4" s="388" t="s">
        <v>648</v>
      </c>
      <c r="F4" s="389" t="s">
        <v>730</v>
      </c>
    </row>
    <row r="5" spans="1:8" ht="18.75" customHeight="1" x14ac:dyDescent="0.25">
      <c r="A5" s="188"/>
      <c r="B5" s="189"/>
      <c r="C5" s="190" t="s">
        <v>157</v>
      </c>
      <c r="D5" s="190" t="s">
        <v>158</v>
      </c>
      <c r="E5" s="309" t="s">
        <v>159</v>
      </c>
      <c r="F5" s="311" t="s">
        <v>165</v>
      </c>
    </row>
    <row r="6" spans="1:8" s="240" customFormat="1" ht="34.5" customHeight="1" x14ac:dyDescent="0.2">
      <c r="A6" s="195">
        <v>1</v>
      </c>
      <c r="B6" s="310" t="s">
        <v>574</v>
      </c>
      <c r="C6" s="198"/>
      <c r="D6" s="198">
        <v>200</v>
      </c>
      <c r="E6" s="197">
        <f>C9</f>
        <v>0</v>
      </c>
      <c r="F6" s="312">
        <f>D9</f>
        <v>64</v>
      </c>
      <c r="G6" s="290"/>
      <c r="H6" s="291"/>
    </row>
    <row r="7" spans="1:8" ht="36" customHeight="1" x14ac:dyDescent="0.25">
      <c r="A7" s="195">
        <v>2</v>
      </c>
      <c r="B7" s="310" t="s">
        <v>642</v>
      </c>
      <c r="C7" s="198">
        <v>170010</v>
      </c>
      <c r="D7" s="198">
        <v>307934</v>
      </c>
      <c r="E7" s="198">
        <v>136080</v>
      </c>
      <c r="F7" s="313">
        <v>309870</v>
      </c>
    </row>
    <row r="8" spans="1:8" ht="35.25" customHeight="1" x14ac:dyDescent="0.25">
      <c r="A8" s="195">
        <v>3</v>
      </c>
      <c r="B8" s="310" t="s">
        <v>575</v>
      </c>
      <c r="C8" s="198">
        <v>170010</v>
      </c>
      <c r="D8" s="198">
        <v>308070</v>
      </c>
      <c r="E8" s="198">
        <v>136080</v>
      </c>
      <c r="F8" s="313">
        <v>309934</v>
      </c>
    </row>
    <row r="9" spans="1:8" ht="39.75" customHeight="1" x14ac:dyDescent="0.25">
      <c r="A9" s="195">
        <v>4</v>
      </c>
      <c r="B9" s="310" t="s">
        <v>643</v>
      </c>
      <c r="C9" s="197">
        <f>C6+C7-C8</f>
        <v>0</v>
      </c>
      <c r="D9" s="197">
        <f>D6+D7-D8</f>
        <v>64</v>
      </c>
      <c r="E9" s="197">
        <f>E6+E7-E8</f>
        <v>0</v>
      </c>
      <c r="F9" s="312">
        <f>F6+F7-F8</f>
        <v>0</v>
      </c>
    </row>
    <row r="10" spans="1:8" ht="36" customHeight="1" thickBot="1" x14ac:dyDescent="0.3">
      <c r="A10" s="314">
        <v>5</v>
      </c>
      <c r="B10" s="315" t="s">
        <v>644</v>
      </c>
      <c r="C10" s="316">
        <v>211</v>
      </c>
      <c r="D10" s="316">
        <v>754</v>
      </c>
      <c r="E10" s="316">
        <v>226</v>
      </c>
      <c r="F10" s="317">
        <v>754</v>
      </c>
    </row>
    <row r="11" spans="1:8" ht="21" customHeight="1" x14ac:dyDescent="0.25">
      <c r="A11" s="241"/>
      <c r="B11" s="242"/>
      <c r="C11" s="186"/>
      <c r="D11" s="186"/>
      <c r="E11" s="186"/>
      <c r="G11" s="240"/>
    </row>
    <row r="12" spans="1:8" ht="21" customHeight="1" x14ac:dyDescent="0.25">
      <c r="A12" s="868" t="s">
        <v>645</v>
      </c>
      <c r="B12" s="868"/>
      <c r="C12" s="868"/>
      <c r="D12" s="868"/>
      <c r="E12" s="868"/>
      <c r="F12" s="868"/>
    </row>
    <row r="13" spans="1:8" ht="18" x14ac:dyDescent="0.25">
      <c r="A13" s="292" t="s">
        <v>646</v>
      </c>
      <c r="B13" s="293"/>
      <c r="C13" s="288"/>
      <c r="D13" s="288"/>
      <c r="E13" s="288"/>
      <c r="F13" s="289"/>
    </row>
    <row r="14" spans="1:8" ht="18" x14ac:dyDescent="0.25">
      <c r="A14" s="292" t="s">
        <v>647</v>
      </c>
      <c r="B14" s="293"/>
      <c r="C14" s="288"/>
      <c r="D14" s="288"/>
      <c r="E14" s="288"/>
      <c r="F14" s="289"/>
    </row>
    <row r="16" spans="1:8" x14ac:dyDescent="0.25">
      <c r="C16" s="243" t="s">
        <v>90</v>
      </c>
    </row>
  </sheetData>
  <mergeCells count="7">
    <mergeCell ref="A1:F1"/>
    <mergeCell ref="A2:F2"/>
    <mergeCell ref="E3:F3"/>
    <mergeCell ref="A12:F12"/>
    <mergeCell ref="C3:D3"/>
    <mergeCell ref="B3:B4"/>
    <mergeCell ref="A3:A4"/>
  </mergeCells>
  <printOptions horizontalCentered="1"/>
  <pageMargins left="0.65" right="0.64" top="0.98425196850393704" bottom="0.73" header="0.51181102362204722" footer="0.51181102362204722"/>
  <pageSetup paperSize="9" scale="81"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O11"/>
  <sheetViews>
    <sheetView workbookViewId="0">
      <pane xSplit="1" ySplit="5" topLeftCell="B6" activePane="bottomRight" state="frozen"/>
      <selection pane="topRight" activeCell="B1" sqref="B1"/>
      <selection pane="bottomLeft" activeCell="A6" sqref="A6"/>
      <selection pane="bottomRight" activeCell="I9" sqref="I9"/>
    </sheetView>
  </sheetViews>
  <sheetFormatPr defaultColWidth="9.140625" defaultRowHeight="15.75" x14ac:dyDescent="0.2"/>
  <cols>
    <col min="1" max="1" width="8.85546875" style="64" customWidth="1"/>
    <col min="2" max="2" width="20.5703125" style="64" customWidth="1"/>
    <col min="3" max="3" width="18.28515625" style="64" customWidth="1"/>
    <col min="4" max="4" width="15.85546875" style="64" customWidth="1"/>
    <col min="5" max="5" width="15.7109375" style="64" customWidth="1"/>
    <col min="6" max="6" width="14.5703125" style="64" customWidth="1"/>
    <col min="7" max="7" width="18.7109375" style="64" customWidth="1"/>
    <col min="8" max="8" width="20.28515625" style="64" customWidth="1"/>
    <col min="9" max="9" width="18" style="64" customWidth="1"/>
    <col min="10" max="10" width="16" style="64" customWidth="1"/>
    <col min="11" max="11" width="16.85546875" style="64" customWidth="1"/>
    <col min="12" max="12" width="15.5703125" style="64" customWidth="1"/>
    <col min="13" max="13" width="17.7109375" style="64" customWidth="1"/>
    <col min="14" max="14" width="39.140625" style="64" customWidth="1"/>
    <col min="15" max="15" width="25.7109375" style="64" customWidth="1"/>
    <col min="16" max="16384" width="9.140625" style="64"/>
  </cols>
  <sheetData>
    <row r="1" spans="1:15" s="62" customFormat="1" ht="35.1" customHeight="1" thickBot="1" x14ac:dyDescent="0.25">
      <c r="A1" s="871" t="s">
        <v>838</v>
      </c>
      <c r="B1" s="872"/>
      <c r="C1" s="872"/>
      <c r="D1" s="872"/>
      <c r="E1" s="872"/>
      <c r="F1" s="872"/>
      <c r="G1" s="872"/>
      <c r="H1" s="872"/>
      <c r="I1" s="872"/>
      <c r="J1" s="872"/>
      <c r="K1" s="872"/>
      <c r="L1" s="872"/>
      <c r="M1" s="873"/>
    </row>
    <row r="2" spans="1:15" s="62" customFormat="1" ht="42.75" customHeight="1" x14ac:dyDescent="0.2">
      <c r="A2" s="725" t="s">
        <v>906</v>
      </c>
      <c r="B2" s="726"/>
      <c r="C2" s="726"/>
      <c r="D2" s="726"/>
      <c r="E2" s="726"/>
      <c r="F2" s="726"/>
      <c r="G2" s="726"/>
      <c r="H2" s="726"/>
      <c r="I2" s="726"/>
      <c r="J2" s="726"/>
      <c r="K2" s="726"/>
      <c r="L2" s="726"/>
      <c r="M2" s="727"/>
    </row>
    <row r="3" spans="1:15" s="62" customFormat="1" ht="45.75" customHeight="1" x14ac:dyDescent="0.2">
      <c r="A3" s="874" t="s">
        <v>114</v>
      </c>
      <c r="B3" s="876" t="s">
        <v>776</v>
      </c>
      <c r="C3" s="876"/>
      <c r="D3" s="876"/>
      <c r="E3" s="876"/>
      <c r="F3" s="876"/>
      <c r="G3" s="876"/>
      <c r="H3" s="876" t="s">
        <v>839</v>
      </c>
      <c r="I3" s="876"/>
      <c r="J3" s="876"/>
      <c r="K3" s="876"/>
      <c r="L3" s="876"/>
      <c r="M3" s="877"/>
    </row>
    <row r="4" spans="1:15" s="63" customFormat="1" ht="171.75" customHeight="1" x14ac:dyDescent="0.2">
      <c r="A4" s="875"/>
      <c r="B4" s="238" t="s">
        <v>570</v>
      </c>
      <c r="C4" s="238" t="s">
        <v>571</v>
      </c>
      <c r="D4" s="238" t="s">
        <v>119</v>
      </c>
      <c r="E4" s="238" t="s">
        <v>34</v>
      </c>
      <c r="F4" s="238" t="s">
        <v>35</v>
      </c>
      <c r="G4" s="238" t="s">
        <v>112</v>
      </c>
      <c r="H4" s="238" t="s">
        <v>570</v>
      </c>
      <c r="I4" s="238" t="s">
        <v>571</v>
      </c>
      <c r="J4" s="238" t="s">
        <v>119</v>
      </c>
      <c r="K4" s="238" t="s">
        <v>34</v>
      </c>
      <c r="L4" s="89" t="s">
        <v>35</v>
      </c>
      <c r="M4" s="91" t="s">
        <v>112</v>
      </c>
    </row>
    <row r="5" spans="1:15" x14ac:dyDescent="0.2">
      <c r="A5" s="92"/>
      <c r="B5" s="90" t="s">
        <v>157</v>
      </c>
      <c r="C5" s="90" t="s">
        <v>158</v>
      </c>
      <c r="D5" s="90" t="s">
        <v>159</v>
      </c>
      <c r="E5" s="90" t="s">
        <v>165</v>
      </c>
      <c r="F5" s="90" t="s">
        <v>160</v>
      </c>
      <c r="G5" s="90" t="s">
        <v>538</v>
      </c>
      <c r="H5" s="90" t="s">
        <v>162</v>
      </c>
      <c r="I5" s="90" t="s">
        <v>163</v>
      </c>
      <c r="J5" s="90" t="s">
        <v>164</v>
      </c>
      <c r="K5" s="90" t="s">
        <v>539</v>
      </c>
      <c r="L5" s="164" t="s">
        <v>540</v>
      </c>
      <c r="M5" s="93" t="s">
        <v>626</v>
      </c>
    </row>
    <row r="6" spans="1:15" ht="54.75" customHeight="1" thickBot="1" x14ac:dyDescent="0.25">
      <c r="A6" s="94">
        <v>1</v>
      </c>
      <c r="B6" s="165">
        <v>17942171.760000002</v>
      </c>
      <c r="C6" s="165">
        <v>22226474.879999999</v>
      </c>
      <c r="D6" s="165">
        <v>3136894.86</v>
      </c>
      <c r="E6" s="165">
        <v>1744962.25</v>
      </c>
      <c r="F6" s="165">
        <v>2542543.2599999998</v>
      </c>
      <c r="G6" s="166">
        <f>SUM(B6:F6)</f>
        <v>47593047.009999998</v>
      </c>
      <c r="H6" s="165">
        <f>17809523.86</f>
        <v>17809523.859999999</v>
      </c>
      <c r="I6" s="165">
        <f>20125707.51</f>
        <v>20125707.510000002</v>
      </c>
      <c r="J6" s="165">
        <f>4187290.83+947324.67</f>
        <v>5134615.5</v>
      </c>
      <c r="K6" s="165">
        <f>2026780.18</f>
        <v>2026780.18</v>
      </c>
      <c r="L6" s="165">
        <f>47681486.01-45096627.05</f>
        <v>2584858.9600000009</v>
      </c>
      <c r="M6" s="167">
        <f>SUM(H6:L6)</f>
        <v>47681486.010000005</v>
      </c>
      <c r="N6" s="568"/>
      <c r="O6" s="569"/>
    </row>
    <row r="7" spans="1:15" x14ac:dyDescent="0.2">
      <c r="C7" s="367"/>
      <c r="E7" s="367"/>
      <c r="H7" s="367"/>
      <c r="I7" s="367"/>
    </row>
    <row r="8" spans="1:15" x14ac:dyDescent="0.2">
      <c r="C8" s="367"/>
      <c r="E8" s="367"/>
      <c r="H8" s="367"/>
      <c r="I8" s="367"/>
    </row>
    <row r="9" spans="1:15" ht="57" customHeight="1" x14ac:dyDescent="0.2">
      <c r="B9" s="302" t="s">
        <v>611</v>
      </c>
      <c r="C9" s="302"/>
      <c r="H9" s="569"/>
      <c r="I9" s="569"/>
    </row>
    <row r="10" spans="1:15" x14ac:dyDescent="0.2">
      <c r="H10" s="570"/>
      <c r="I10" s="570"/>
    </row>
    <row r="11" spans="1:15" x14ac:dyDescent="0.2">
      <c r="B11" s="302" t="s">
        <v>550</v>
      </c>
      <c r="C11" s="302"/>
    </row>
  </sheetData>
  <mergeCells count="5">
    <mergeCell ref="A1:M1"/>
    <mergeCell ref="A2:M2"/>
    <mergeCell ref="A3:A4"/>
    <mergeCell ref="B3:G3"/>
    <mergeCell ref="H3:M3"/>
  </mergeCells>
  <pageMargins left="0.4" right="0.27" top="0.98425196850393704" bottom="0.98425196850393704" header="0.51181102362204722" footer="0.51181102362204722"/>
  <pageSetup paperSize="9" scale="65"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44"/>
  <sheetViews>
    <sheetView zoomScale="90" zoomScaleNormal="90" workbookViewId="0">
      <pane xSplit="3" ySplit="3" topLeftCell="D16" activePane="bottomRight" state="frozen"/>
      <selection pane="topRight" activeCell="D1" sqref="D1"/>
      <selection pane="bottomLeft" activeCell="A4" sqref="A4"/>
      <selection pane="bottomRight" activeCell="N46" sqref="N46"/>
    </sheetView>
  </sheetViews>
  <sheetFormatPr defaultColWidth="9.140625" defaultRowHeight="15.75" x14ac:dyDescent="0.2"/>
  <cols>
    <col min="1" max="1" width="7.28515625" style="571" customWidth="1"/>
    <col min="2" max="2" width="39.85546875" style="571" customWidth="1"/>
    <col min="3" max="3" width="9.42578125" style="571" customWidth="1"/>
    <col min="4" max="4" width="18.42578125" style="571" customWidth="1"/>
    <col min="5" max="5" width="16.7109375" style="571" customWidth="1"/>
    <col min="6" max="6" width="15.42578125" style="571" customWidth="1"/>
    <col min="7" max="7" width="12.140625" style="571" bestFit="1" customWidth="1"/>
    <col min="8" max="16384" width="9.140625" style="571"/>
  </cols>
  <sheetData>
    <row r="1" spans="1:7" ht="66.75" customHeight="1" thickBot="1" x14ac:dyDescent="0.25">
      <c r="A1" s="878" t="s">
        <v>840</v>
      </c>
      <c r="B1" s="879"/>
      <c r="C1" s="879"/>
      <c r="D1" s="879"/>
      <c r="E1" s="879"/>
      <c r="F1" s="880"/>
    </row>
    <row r="2" spans="1:7" ht="36.75" customHeight="1" thickBot="1" x14ac:dyDescent="0.25">
      <c r="A2" s="881" t="s">
        <v>908</v>
      </c>
      <c r="B2" s="882"/>
      <c r="C2" s="882"/>
      <c r="D2" s="882"/>
      <c r="E2" s="882"/>
      <c r="F2" s="883"/>
    </row>
    <row r="3" spans="1:7" s="576" customFormat="1" ht="69" customHeight="1" thickBot="1" x14ac:dyDescent="0.25">
      <c r="A3" s="572" t="s">
        <v>379</v>
      </c>
      <c r="B3" s="572" t="s">
        <v>253</v>
      </c>
      <c r="C3" s="573" t="s">
        <v>114</v>
      </c>
      <c r="D3" s="573" t="s">
        <v>841</v>
      </c>
      <c r="E3" s="574" t="s">
        <v>842</v>
      </c>
      <c r="F3" s="575" t="s">
        <v>814</v>
      </c>
      <c r="G3" s="571"/>
    </row>
    <row r="4" spans="1:7" s="576" customFormat="1" x14ac:dyDescent="0.2">
      <c r="A4" s="577"/>
      <c r="B4" s="578"/>
      <c r="C4" s="579"/>
      <c r="D4" s="579" t="s">
        <v>157</v>
      </c>
      <c r="E4" s="579" t="s">
        <v>158</v>
      </c>
      <c r="F4" s="580" t="s">
        <v>159</v>
      </c>
      <c r="G4" s="571"/>
    </row>
    <row r="5" spans="1:7" s="586" customFormat="1" x14ac:dyDescent="0.25">
      <c r="A5" s="581">
        <v>601</v>
      </c>
      <c r="B5" s="582" t="s">
        <v>453</v>
      </c>
      <c r="C5" s="583" t="s">
        <v>454</v>
      </c>
      <c r="D5" s="584">
        <v>91762.3</v>
      </c>
      <c r="E5" s="584">
        <v>121570.83</v>
      </c>
      <c r="F5" s="585">
        <f>E5-D5</f>
        <v>29808.53</v>
      </c>
      <c r="G5" s="571"/>
    </row>
    <row r="6" spans="1:7" s="586" customFormat="1" x14ac:dyDescent="0.25">
      <c r="A6" s="587">
        <v>602</v>
      </c>
      <c r="B6" s="588" t="s">
        <v>455</v>
      </c>
      <c r="C6" s="589" t="s">
        <v>456</v>
      </c>
      <c r="D6" s="590">
        <v>323964.95</v>
      </c>
      <c r="E6" s="590">
        <v>570252.28</v>
      </c>
      <c r="F6" s="585">
        <f t="shared" ref="F6:F39" si="0">E6-D6</f>
        <v>246287.33000000002</v>
      </c>
      <c r="G6" s="571"/>
    </row>
    <row r="7" spans="1:7" s="586" customFormat="1" x14ac:dyDescent="0.25">
      <c r="A7" s="587">
        <v>604</v>
      </c>
      <c r="B7" s="591" t="s">
        <v>457</v>
      </c>
      <c r="C7" s="589" t="s">
        <v>458</v>
      </c>
      <c r="D7" s="592"/>
      <c r="E7" s="590"/>
      <c r="F7" s="585">
        <f t="shared" si="0"/>
        <v>0</v>
      </c>
      <c r="G7" s="571"/>
    </row>
    <row r="8" spans="1:7" s="586" customFormat="1" x14ac:dyDescent="0.25">
      <c r="A8" s="587">
        <v>611</v>
      </c>
      <c r="B8" s="588" t="s">
        <v>459</v>
      </c>
      <c r="C8" s="589" t="s">
        <v>460</v>
      </c>
      <c r="D8" s="592"/>
      <c r="E8" s="590"/>
      <c r="F8" s="585">
        <f t="shared" si="0"/>
        <v>0</v>
      </c>
      <c r="G8" s="571"/>
    </row>
    <row r="9" spans="1:7" s="586" customFormat="1" x14ac:dyDescent="0.25">
      <c r="A9" s="587">
        <v>612</v>
      </c>
      <c r="B9" s="588" t="s">
        <v>461</v>
      </c>
      <c r="C9" s="589" t="s">
        <v>462</v>
      </c>
      <c r="D9" s="592"/>
      <c r="E9" s="590"/>
      <c r="F9" s="585">
        <f t="shared" si="0"/>
        <v>0</v>
      </c>
      <c r="G9" s="571"/>
    </row>
    <row r="10" spans="1:7" s="586" customFormat="1" x14ac:dyDescent="0.25">
      <c r="A10" s="587">
        <v>613</v>
      </c>
      <c r="B10" s="588" t="s">
        <v>463</v>
      </c>
      <c r="C10" s="589" t="s">
        <v>464</v>
      </c>
      <c r="D10" s="592"/>
      <c r="E10" s="590"/>
      <c r="F10" s="585">
        <f t="shared" si="0"/>
        <v>0</v>
      </c>
      <c r="G10" s="571"/>
    </row>
    <row r="11" spans="1:7" s="586" customFormat="1" x14ac:dyDescent="0.25">
      <c r="A11" s="587">
        <v>614</v>
      </c>
      <c r="B11" s="588" t="s">
        <v>465</v>
      </c>
      <c r="C11" s="589" t="s">
        <v>466</v>
      </c>
      <c r="D11" s="592"/>
      <c r="E11" s="590"/>
      <c r="F11" s="585">
        <f t="shared" si="0"/>
        <v>0</v>
      </c>
      <c r="G11" s="571"/>
    </row>
    <row r="12" spans="1:7" s="586" customFormat="1" x14ac:dyDescent="0.25">
      <c r="A12" s="587">
        <v>621</v>
      </c>
      <c r="B12" s="588" t="s">
        <v>467</v>
      </c>
      <c r="C12" s="589" t="s">
        <v>468</v>
      </c>
      <c r="D12" s="592"/>
      <c r="E12" s="590"/>
      <c r="F12" s="585">
        <f t="shared" si="0"/>
        <v>0</v>
      </c>
      <c r="G12" s="571"/>
    </row>
    <row r="13" spans="1:7" s="586" customFormat="1" x14ac:dyDescent="0.25">
      <c r="A13" s="587">
        <v>622</v>
      </c>
      <c r="B13" s="588" t="s">
        <v>469</v>
      </c>
      <c r="C13" s="589" t="s">
        <v>470</v>
      </c>
      <c r="D13" s="592"/>
      <c r="E13" s="590"/>
      <c r="F13" s="585">
        <f t="shared" si="0"/>
        <v>0</v>
      </c>
      <c r="G13" s="571"/>
    </row>
    <row r="14" spans="1:7" s="586" customFormat="1" x14ac:dyDescent="0.25">
      <c r="A14" s="587">
        <v>623</v>
      </c>
      <c r="B14" s="588" t="s">
        <v>471</v>
      </c>
      <c r="C14" s="589" t="s">
        <v>472</v>
      </c>
      <c r="D14" s="592"/>
      <c r="E14" s="590"/>
      <c r="F14" s="585">
        <f t="shared" si="0"/>
        <v>0</v>
      </c>
    </row>
    <row r="15" spans="1:7" s="586" customFormat="1" x14ac:dyDescent="0.25">
      <c r="A15" s="587">
        <v>624</v>
      </c>
      <c r="B15" s="588" t="s">
        <v>473</v>
      </c>
      <c r="C15" s="589" t="s">
        <v>474</v>
      </c>
      <c r="D15" s="592"/>
      <c r="E15" s="590"/>
      <c r="F15" s="585">
        <f t="shared" si="0"/>
        <v>0</v>
      </c>
    </row>
    <row r="16" spans="1:7" s="586" customFormat="1" x14ac:dyDescent="0.25">
      <c r="A16" s="587">
        <v>641</v>
      </c>
      <c r="B16" s="588" t="s">
        <v>410</v>
      </c>
      <c r="C16" s="589" t="s">
        <v>475</v>
      </c>
      <c r="D16" s="592"/>
      <c r="E16" s="590"/>
      <c r="F16" s="585">
        <f t="shared" si="0"/>
        <v>0</v>
      </c>
    </row>
    <row r="17" spans="1:7" s="586" customFormat="1" x14ac:dyDescent="0.25">
      <c r="A17" s="587">
        <v>642</v>
      </c>
      <c r="B17" s="588" t="s">
        <v>412</v>
      </c>
      <c r="C17" s="589" t="s">
        <v>476</v>
      </c>
      <c r="D17" s="592"/>
      <c r="E17" s="590"/>
      <c r="F17" s="585">
        <f t="shared" si="0"/>
        <v>0</v>
      </c>
    </row>
    <row r="18" spans="1:7" s="586" customFormat="1" x14ac:dyDescent="0.25">
      <c r="A18" s="587">
        <v>643</v>
      </c>
      <c r="B18" s="588" t="s">
        <v>477</v>
      </c>
      <c r="C18" s="589" t="s">
        <v>478</v>
      </c>
      <c r="D18" s="592"/>
      <c r="E18" s="590"/>
      <c r="F18" s="585">
        <f t="shared" si="0"/>
        <v>0</v>
      </c>
    </row>
    <row r="19" spans="1:7" s="586" customFormat="1" x14ac:dyDescent="0.25">
      <c r="A19" s="587">
        <v>644</v>
      </c>
      <c r="B19" s="588" t="s">
        <v>416</v>
      </c>
      <c r="C19" s="589" t="s">
        <v>479</v>
      </c>
      <c r="D19" s="592"/>
      <c r="E19" s="590"/>
      <c r="F19" s="585">
        <f t="shared" si="0"/>
        <v>0</v>
      </c>
    </row>
    <row r="20" spans="1:7" s="586" customFormat="1" x14ac:dyDescent="0.25">
      <c r="A20" s="587">
        <v>645</v>
      </c>
      <c r="B20" s="588" t="s">
        <v>480</v>
      </c>
      <c r="C20" s="589" t="s">
        <v>481</v>
      </c>
      <c r="D20" s="592"/>
      <c r="E20" s="590"/>
      <c r="F20" s="585">
        <f t="shared" si="0"/>
        <v>0</v>
      </c>
    </row>
    <row r="21" spans="1:7" s="586" customFormat="1" x14ac:dyDescent="0.25">
      <c r="A21" s="587">
        <v>646</v>
      </c>
      <c r="B21" s="588" t="s">
        <v>482</v>
      </c>
      <c r="C21" s="589" t="s">
        <v>483</v>
      </c>
      <c r="D21" s="592"/>
      <c r="E21" s="590"/>
      <c r="F21" s="585">
        <f t="shared" si="0"/>
        <v>0</v>
      </c>
    </row>
    <row r="22" spans="1:7" s="586" customFormat="1" x14ac:dyDescent="0.25">
      <c r="A22" s="587">
        <v>647</v>
      </c>
      <c r="B22" s="588" t="s">
        <v>484</v>
      </c>
      <c r="C22" s="589" t="s">
        <v>485</v>
      </c>
      <c r="D22" s="592"/>
      <c r="E22" s="590"/>
      <c r="F22" s="585">
        <f t="shared" si="0"/>
        <v>0</v>
      </c>
    </row>
    <row r="23" spans="1:7" s="586" customFormat="1" x14ac:dyDescent="0.25">
      <c r="A23" s="587">
        <v>648</v>
      </c>
      <c r="B23" s="593" t="s">
        <v>728</v>
      </c>
      <c r="C23" s="589" t="s">
        <v>486</v>
      </c>
      <c r="D23" s="592">
        <f>'[3]T4-Výnosy zo školného'!C18</f>
        <v>56086</v>
      </c>
      <c r="E23" s="590">
        <f>'[3]T4-Výnosy zo školného'!D18</f>
        <v>119941</v>
      </c>
      <c r="F23" s="585">
        <f t="shared" si="0"/>
        <v>63855</v>
      </c>
    </row>
    <row r="24" spans="1:7" s="586" customFormat="1" x14ac:dyDescent="0.25">
      <c r="A24" s="587">
        <v>649</v>
      </c>
      <c r="B24" s="588" t="s">
        <v>487</v>
      </c>
      <c r="C24" s="589" t="s">
        <v>488</v>
      </c>
      <c r="D24" s="590">
        <f>21738+1198.5</f>
        <v>22936.5</v>
      </c>
      <c r="E24" s="590">
        <f>15313.9+65458.38</f>
        <v>80772.28</v>
      </c>
      <c r="F24" s="585">
        <f t="shared" si="0"/>
        <v>57835.78</v>
      </c>
    </row>
    <row r="25" spans="1:7" s="586" customFormat="1" x14ac:dyDescent="0.25">
      <c r="A25" s="587">
        <v>651</v>
      </c>
      <c r="B25" s="588" t="s">
        <v>489</v>
      </c>
      <c r="C25" s="589" t="s">
        <v>490</v>
      </c>
      <c r="D25" s="592"/>
      <c r="E25" s="590"/>
      <c r="F25" s="585">
        <f t="shared" si="0"/>
        <v>0</v>
      </c>
    </row>
    <row r="26" spans="1:7" s="586" customFormat="1" x14ac:dyDescent="0.25">
      <c r="A26" s="587">
        <v>652</v>
      </c>
      <c r="B26" s="588" t="s">
        <v>491</v>
      </c>
      <c r="C26" s="589" t="s">
        <v>492</v>
      </c>
      <c r="D26" s="592"/>
      <c r="E26" s="590"/>
      <c r="F26" s="585">
        <f t="shared" si="0"/>
        <v>0</v>
      </c>
    </row>
    <row r="27" spans="1:7" s="586" customFormat="1" x14ac:dyDescent="0.25">
      <c r="A27" s="587">
        <v>653</v>
      </c>
      <c r="B27" s="588" t="s">
        <v>493</v>
      </c>
      <c r="C27" s="589" t="s">
        <v>494</v>
      </c>
      <c r="D27" s="592"/>
      <c r="E27" s="590"/>
      <c r="F27" s="585">
        <f t="shared" si="0"/>
        <v>0</v>
      </c>
    </row>
    <row r="28" spans="1:7" s="586" customFormat="1" x14ac:dyDescent="0.25">
      <c r="A28" s="587">
        <v>654</v>
      </c>
      <c r="B28" s="588" t="s">
        <v>495</v>
      </c>
      <c r="C28" s="589" t="s">
        <v>496</v>
      </c>
      <c r="D28" s="592"/>
      <c r="E28" s="590"/>
      <c r="F28" s="585">
        <f t="shared" si="0"/>
        <v>0</v>
      </c>
    </row>
    <row r="29" spans="1:7" s="586" customFormat="1" x14ac:dyDescent="0.25">
      <c r="A29" s="587">
        <v>655</v>
      </c>
      <c r="B29" s="588" t="s">
        <v>497</v>
      </c>
      <c r="C29" s="589" t="s">
        <v>498</v>
      </c>
      <c r="D29" s="592"/>
      <c r="E29" s="590"/>
      <c r="F29" s="585">
        <f t="shared" si="0"/>
        <v>0</v>
      </c>
    </row>
    <row r="30" spans="1:7" s="586" customFormat="1" x14ac:dyDescent="0.25">
      <c r="A30" s="594">
        <v>656</v>
      </c>
      <c r="B30" s="588" t="s">
        <v>499</v>
      </c>
      <c r="C30" s="589" t="s">
        <v>500</v>
      </c>
      <c r="D30" s="592">
        <v>48160</v>
      </c>
      <c r="E30" s="590">
        <v>67146</v>
      </c>
      <c r="F30" s="585">
        <f t="shared" si="0"/>
        <v>18986</v>
      </c>
      <c r="G30" s="595"/>
    </row>
    <row r="31" spans="1:7" s="586" customFormat="1" x14ac:dyDescent="0.25">
      <c r="A31" s="594">
        <v>657</v>
      </c>
      <c r="B31" s="588" t="s">
        <v>501</v>
      </c>
      <c r="C31" s="589" t="s">
        <v>502</v>
      </c>
      <c r="D31" s="592"/>
      <c r="E31" s="590"/>
      <c r="F31" s="585">
        <f t="shared" si="0"/>
        <v>0</v>
      </c>
    </row>
    <row r="32" spans="1:7" s="586" customFormat="1" x14ac:dyDescent="0.25">
      <c r="A32" s="594">
        <v>658</v>
      </c>
      <c r="B32" s="588" t="s">
        <v>503</v>
      </c>
      <c r="C32" s="589" t="s">
        <v>504</v>
      </c>
      <c r="D32" s="592"/>
      <c r="E32" s="590"/>
      <c r="F32" s="585">
        <f t="shared" si="0"/>
        <v>0</v>
      </c>
    </row>
    <row r="33" spans="1:7" s="586" customFormat="1" x14ac:dyDescent="0.25">
      <c r="A33" s="594">
        <v>661</v>
      </c>
      <c r="B33" s="588" t="s">
        <v>505</v>
      </c>
      <c r="C33" s="589" t="s">
        <v>506</v>
      </c>
      <c r="D33" s="592"/>
      <c r="E33" s="590"/>
      <c r="F33" s="585">
        <f t="shared" si="0"/>
        <v>0</v>
      </c>
    </row>
    <row r="34" spans="1:7" s="586" customFormat="1" x14ac:dyDescent="0.25">
      <c r="A34" s="594">
        <v>662</v>
      </c>
      <c r="B34" s="588" t="s">
        <v>507</v>
      </c>
      <c r="C34" s="589" t="s">
        <v>508</v>
      </c>
      <c r="D34" s="592"/>
      <c r="E34" s="590"/>
      <c r="F34" s="585">
        <f t="shared" si="0"/>
        <v>0</v>
      </c>
    </row>
    <row r="35" spans="1:7" s="586" customFormat="1" x14ac:dyDescent="0.25">
      <c r="A35" s="594">
        <v>663</v>
      </c>
      <c r="B35" s="588" t="s">
        <v>509</v>
      </c>
      <c r="C35" s="589" t="s">
        <v>510</v>
      </c>
      <c r="D35" s="592"/>
      <c r="E35" s="590"/>
      <c r="F35" s="585">
        <f t="shared" si="0"/>
        <v>0</v>
      </c>
    </row>
    <row r="36" spans="1:7" s="586" customFormat="1" x14ac:dyDescent="0.25">
      <c r="A36" s="594">
        <v>664</v>
      </c>
      <c r="B36" s="588" t="s">
        <v>511</v>
      </c>
      <c r="C36" s="589" t="s">
        <v>512</v>
      </c>
      <c r="D36" s="592"/>
      <c r="E36" s="596"/>
      <c r="F36" s="585">
        <f t="shared" si="0"/>
        <v>0</v>
      </c>
      <c r="G36" s="571"/>
    </row>
    <row r="37" spans="1:7" s="586" customFormat="1" x14ac:dyDescent="0.25">
      <c r="A37" s="594">
        <v>665</v>
      </c>
      <c r="B37" s="588" t="s">
        <v>513</v>
      </c>
      <c r="C37" s="589" t="s">
        <v>514</v>
      </c>
      <c r="D37" s="592"/>
      <c r="E37" s="596"/>
      <c r="F37" s="585">
        <f t="shared" si="0"/>
        <v>0</v>
      </c>
      <c r="G37" s="571"/>
    </row>
    <row r="38" spans="1:7" x14ac:dyDescent="0.25">
      <c r="A38" s="594">
        <v>667</v>
      </c>
      <c r="B38" s="588" t="s">
        <v>515</v>
      </c>
      <c r="C38" s="589" t="s">
        <v>516</v>
      </c>
      <c r="D38" s="592"/>
      <c r="E38" s="596"/>
      <c r="F38" s="585">
        <f t="shared" si="0"/>
        <v>0</v>
      </c>
    </row>
    <row r="39" spans="1:7" x14ac:dyDescent="0.25">
      <c r="A39" s="594">
        <v>691</v>
      </c>
      <c r="B39" s="588" t="s">
        <v>517</v>
      </c>
      <c r="C39" s="589" t="s">
        <v>518</v>
      </c>
      <c r="D39" s="596">
        <v>1727185.41</v>
      </c>
      <c r="E39" s="596">
        <v>2019708.16</v>
      </c>
      <c r="F39" s="585">
        <f t="shared" si="0"/>
        <v>292522.75</v>
      </c>
    </row>
    <row r="40" spans="1:7" x14ac:dyDescent="0.2">
      <c r="A40" s="884" t="s">
        <v>519</v>
      </c>
      <c r="B40" s="885"/>
      <c r="C40" s="597" t="s">
        <v>520</v>
      </c>
      <c r="D40" s="598">
        <f>SUM(D5:D39)</f>
        <v>2270095.16</v>
      </c>
      <c r="E40" s="599">
        <f>SUM(E5:E39)</f>
        <v>2979390.55</v>
      </c>
      <c r="F40" s="585">
        <f>SUM(F5:F39)</f>
        <v>709295.39</v>
      </c>
    </row>
    <row r="41" spans="1:7" x14ac:dyDescent="0.2">
      <c r="A41" s="886" t="s">
        <v>521</v>
      </c>
      <c r="B41" s="887"/>
      <c r="C41" s="600" t="s">
        <v>522</v>
      </c>
      <c r="D41" s="601">
        <f>D40-[3]T23_Náklady_soc_oblasť!D42</f>
        <v>40551.550000000279</v>
      </c>
      <c r="E41" s="602">
        <f>E40-[3]T23_Náklady_soc_oblasť!E42</f>
        <v>593727.51999999955</v>
      </c>
      <c r="F41" s="585">
        <f>F40-[3]T23_Náklady_soc_oblasť!F42</f>
        <v>553175.97</v>
      </c>
    </row>
    <row r="42" spans="1:7" x14ac:dyDescent="0.25">
      <c r="A42" s="594">
        <v>591</v>
      </c>
      <c r="B42" s="588" t="s">
        <v>523</v>
      </c>
      <c r="C42" s="589" t="s">
        <v>524</v>
      </c>
      <c r="D42" s="592"/>
      <c r="E42" s="590"/>
      <c r="F42" s="585">
        <f>E42-D42</f>
        <v>0</v>
      </c>
    </row>
    <row r="43" spans="1:7" x14ac:dyDescent="0.25">
      <c r="A43" s="594">
        <v>595</v>
      </c>
      <c r="B43" s="588" t="s">
        <v>525</v>
      </c>
      <c r="C43" s="589" t="s">
        <v>526</v>
      </c>
      <c r="D43" s="592"/>
      <c r="E43" s="590"/>
      <c r="F43" s="585">
        <f>E43-D43</f>
        <v>0</v>
      </c>
    </row>
    <row r="44" spans="1:7" ht="16.5" thickBot="1" x14ac:dyDescent="0.25">
      <c r="A44" s="888" t="s">
        <v>527</v>
      </c>
      <c r="B44" s="889"/>
      <c r="C44" s="603" t="s">
        <v>528</v>
      </c>
      <c r="D44" s="604">
        <f>D41-D42-D43</f>
        <v>40551.550000000279</v>
      </c>
      <c r="E44" s="604">
        <f>E41-E42-E43</f>
        <v>593727.51999999955</v>
      </c>
      <c r="F44" s="605">
        <f>E44-D44</f>
        <v>553175.96999999927</v>
      </c>
    </row>
  </sheetData>
  <mergeCells count="5">
    <mergeCell ref="A1:F1"/>
    <mergeCell ref="A2:F2"/>
    <mergeCell ref="A40:B40"/>
    <mergeCell ref="A41:B41"/>
    <mergeCell ref="A44:B44"/>
  </mergeCells>
  <pageMargins left="0.55118110236220474" right="0.47244094488188981" top="0.59055118110236227" bottom="0.47244094488188981" header="0.15748031496062992" footer="0.15748031496062992"/>
  <pageSetup paperSize="9" scale="86"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43"/>
  <sheetViews>
    <sheetView tabSelected="1" zoomScale="90" zoomScaleNormal="90" workbookViewId="0">
      <pane xSplit="3" ySplit="3" topLeftCell="D4" activePane="bottomRight" state="frozen"/>
      <selection pane="topRight" activeCell="D1" sqref="D1"/>
      <selection pane="bottomLeft" activeCell="A4" sqref="A4"/>
      <selection pane="bottomRight" activeCell="I42" sqref="I42"/>
    </sheetView>
  </sheetViews>
  <sheetFormatPr defaultRowHeight="12.75" x14ac:dyDescent="0.2"/>
  <cols>
    <col min="1" max="1" width="8.28515625" style="586" customWidth="1"/>
    <col min="2" max="2" width="42.140625" style="586" customWidth="1"/>
    <col min="3" max="3" width="10.140625" style="586" customWidth="1"/>
    <col min="4" max="4" width="17.42578125" style="586" customWidth="1"/>
    <col min="5" max="5" width="17.140625" style="586" customWidth="1"/>
    <col min="6" max="6" width="16.5703125" style="586" customWidth="1"/>
    <col min="7" max="16384" width="9.140625" style="586"/>
  </cols>
  <sheetData>
    <row r="1" spans="1:6" ht="61.5" customHeight="1" thickBot="1" x14ac:dyDescent="0.25">
      <c r="A1" s="890" t="s">
        <v>844</v>
      </c>
      <c r="B1" s="891"/>
      <c r="C1" s="891"/>
      <c r="D1" s="891"/>
      <c r="E1" s="891"/>
      <c r="F1" s="892"/>
    </row>
    <row r="2" spans="1:6" ht="47.25" customHeight="1" thickBot="1" x14ac:dyDescent="0.25">
      <c r="A2" s="893" t="s">
        <v>903</v>
      </c>
      <c r="B2" s="894"/>
      <c r="C2" s="894"/>
      <c r="D2" s="894"/>
      <c r="E2" s="894"/>
      <c r="F2" s="895"/>
    </row>
    <row r="3" spans="1:6" ht="64.5" customHeight="1" thickBot="1" x14ac:dyDescent="0.25">
      <c r="A3" s="572" t="s">
        <v>379</v>
      </c>
      <c r="B3" s="606" t="s">
        <v>253</v>
      </c>
      <c r="C3" s="607" t="s">
        <v>114</v>
      </c>
      <c r="D3" s="573" t="s">
        <v>777</v>
      </c>
      <c r="E3" s="574" t="s">
        <v>843</v>
      </c>
      <c r="F3" s="575" t="s">
        <v>814</v>
      </c>
    </row>
    <row r="4" spans="1:6" ht="15.75" x14ac:dyDescent="0.2">
      <c r="A4" s="577"/>
      <c r="B4" s="608"/>
      <c r="C4" s="608"/>
      <c r="D4" s="579" t="s">
        <v>157</v>
      </c>
      <c r="E4" s="579" t="s">
        <v>158</v>
      </c>
      <c r="F4" s="580" t="s">
        <v>159</v>
      </c>
    </row>
    <row r="5" spans="1:6" ht="15.75" x14ac:dyDescent="0.25">
      <c r="A5" s="609">
        <v>501</v>
      </c>
      <c r="B5" s="610" t="s">
        <v>380</v>
      </c>
      <c r="C5" s="611" t="s">
        <v>381</v>
      </c>
      <c r="D5" s="584">
        <v>190428.96</v>
      </c>
      <c r="E5" s="584">
        <v>217870.65</v>
      </c>
      <c r="F5" s="585">
        <f>E5-D5</f>
        <v>27441.690000000002</v>
      </c>
    </row>
    <row r="6" spans="1:6" ht="15.75" x14ac:dyDescent="0.25">
      <c r="A6" s="612">
        <v>502</v>
      </c>
      <c r="B6" s="613" t="s">
        <v>382</v>
      </c>
      <c r="C6" s="614" t="s">
        <v>383</v>
      </c>
      <c r="D6" s="590">
        <v>313484.95</v>
      </c>
      <c r="E6" s="590">
        <v>339841.76</v>
      </c>
      <c r="F6" s="615">
        <f t="shared" ref="F6:F41" si="0">E6-D6</f>
        <v>26356.809999999998</v>
      </c>
    </row>
    <row r="7" spans="1:6" ht="15.75" x14ac:dyDescent="0.25">
      <c r="A7" s="612">
        <v>504</v>
      </c>
      <c r="B7" s="613" t="s">
        <v>384</v>
      </c>
      <c r="C7" s="614" t="s">
        <v>385</v>
      </c>
      <c r="D7" s="590">
        <v>0</v>
      </c>
      <c r="E7" s="590"/>
      <c r="F7" s="615">
        <f t="shared" si="0"/>
        <v>0</v>
      </c>
    </row>
    <row r="8" spans="1:6" ht="15.75" x14ac:dyDescent="0.25">
      <c r="A8" s="612">
        <v>511</v>
      </c>
      <c r="B8" s="613" t="s">
        <v>386</v>
      </c>
      <c r="C8" s="614" t="s">
        <v>387</v>
      </c>
      <c r="D8" s="590">
        <v>106547.08</v>
      </c>
      <c r="E8" s="590">
        <v>45398.2</v>
      </c>
      <c r="F8" s="615">
        <f t="shared" si="0"/>
        <v>-61148.880000000005</v>
      </c>
    </row>
    <row r="9" spans="1:6" ht="15.75" x14ac:dyDescent="0.25">
      <c r="A9" s="612">
        <v>512</v>
      </c>
      <c r="B9" s="613" t="s">
        <v>388</v>
      </c>
      <c r="C9" s="614" t="s">
        <v>389</v>
      </c>
      <c r="D9" s="590">
        <v>20.100000000000001</v>
      </c>
      <c r="E9" s="590"/>
      <c r="F9" s="615">
        <f t="shared" si="0"/>
        <v>-20.100000000000001</v>
      </c>
    </row>
    <row r="10" spans="1:6" ht="15.75" x14ac:dyDescent="0.25">
      <c r="A10" s="612">
        <v>513</v>
      </c>
      <c r="B10" s="613" t="s">
        <v>390</v>
      </c>
      <c r="C10" s="614" t="s">
        <v>391</v>
      </c>
      <c r="D10" s="590">
        <v>0</v>
      </c>
      <c r="E10" s="590">
        <v>30</v>
      </c>
      <c r="F10" s="615">
        <f t="shared" si="0"/>
        <v>30</v>
      </c>
    </row>
    <row r="11" spans="1:6" ht="15.75" x14ac:dyDescent="0.25">
      <c r="A11" s="612">
        <v>518</v>
      </c>
      <c r="B11" s="613" t="s">
        <v>392</v>
      </c>
      <c r="C11" s="614" t="s">
        <v>393</v>
      </c>
      <c r="D11" s="590">
        <f>98449.52+98957.8</f>
        <v>197407.32</v>
      </c>
      <c r="E11" s="590">
        <f>64131.02+108203.67+1473.3</f>
        <v>173807.99</v>
      </c>
      <c r="F11" s="615">
        <f t="shared" si="0"/>
        <v>-23599.330000000016</v>
      </c>
    </row>
    <row r="12" spans="1:6" ht="15.75" x14ac:dyDescent="0.25">
      <c r="A12" s="612">
        <v>521</v>
      </c>
      <c r="B12" s="613" t="s">
        <v>394</v>
      </c>
      <c r="C12" s="614" t="s">
        <v>395</v>
      </c>
      <c r="D12" s="590">
        <v>889997.32</v>
      </c>
      <c r="E12" s="590">
        <v>967800.07</v>
      </c>
      <c r="F12" s="615">
        <f t="shared" si="0"/>
        <v>77802.75</v>
      </c>
    </row>
    <row r="13" spans="1:6" ht="15.75" x14ac:dyDescent="0.25">
      <c r="A13" s="612">
        <v>524</v>
      </c>
      <c r="B13" s="613" t="s">
        <v>396</v>
      </c>
      <c r="C13" s="614" t="s">
        <v>397</v>
      </c>
      <c r="D13" s="590">
        <v>309983.46999999997</v>
      </c>
      <c r="E13" s="590">
        <v>338750.97</v>
      </c>
      <c r="F13" s="615">
        <f t="shared" si="0"/>
        <v>28767.5</v>
      </c>
    </row>
    <row r="14" spans="1:6" ht="15.75" x14ac:dyDescent="0.25">
      <c r="A14" s="612">
        <v>525</v>
      </c>
      <c r="B14" s="613" t="s">
        <v>398</v>
      </c>
      <c r="C14" s="614" t="s">
        <v>399</v>
      </c>
      <c r="D14" s="590">
        <v>16079.66</v>
      </c>
      <c r="E14" s="590">
        <v>20769.18</v>
      </c>
      <c r="F14" s="615">
        <f t="shared" si="0"/>
        <v>4689.5200000000004</v>
      </c>
    </row>
    <row r="15" spans="1:6" ht="15.75" x14ac:dyDescent="0.25">
      <c r="A15" s="612">
        <v>527</v>
      </c>
      <c r="B15" s="613" t="s">
        <v>400</v>
      </c>
      <c r="C15" s="614" t="s">
        <v>401</v>
      </c>
      <c r="D15" s="590">
        <v>54245.21</v>
      </c>
      <c r="E15" s="590">
        <v>47472.639999999999</v>
      </c>
      <c r="F15" s="615">
        <f t="shared" si="0"/>
        <v>-6772.57</v>
      </c>
    </row>
    <row r="16" spans="1:6" ht="15.75" x14ac:dyDescent="0.25">
      <c r="A16" s="612">
        <v>528</v>
      </c>
      <c r="B16" s="613" t="s">
        <v>402</v>
      </c>
      <c r="C16" s="614" t="s">
        <v>403</v>
      </c>
      <c r="D16" s="590">
        <v>0</v>
      </c>
      <c r="E16" s="590"/>
      <c r="F16" s="615">
        <f t="shared" si="0"/>
        <v>0</v>
      </c>
    </row>
    <row r="17" spans="1:6" ht="15.75" x14ac:dyDescent="0.25">
      <c r="A17" s="612">
        <v>531</v>
      </c>
      <c r="B17" s="613" t="s">
        <v>404</v>
      </c>
      <c r="C17" s="614" t="s">
        <v>405</v>
      </c>
      <c r="D17" s="590">
        <v>0</v>
      </c>
      <c r="E17" s="590"/>
      <c r="F17" s="615">
        <f t="shared" si="0"/>
        <v>0</v>
      </c>
    </row>
    <row r="18" spans="1:6" ht="15.75" x14ac:dyDescent="0.25">
      <c r="A18" s="612">
        <v>532</v>
      </c>
      <c r="B18" s="613" t="s">
        <v>406</v>
      </c>
      <c r="C18" s="614" t="s">
        <v>407</v>
      </c>
      <c r="D18" s="590">
        <v>31943.95</v>
      </c>
      <c r="E18" s="590">
        <v>31943.95</v>
      </c>
      <c r="F18" s="615">
        <f t="shared" si="0"/>
        <v>0</v>
      </c>
    </row>
    <row r="19" spans="1:6" ht="15.75" x14ac:dyDescent="0.25">
      <c r="A19" s="612">
        <v>538</v>
      </c>
      <c r="B19" s="613" t="s">
        <v>408</v>
      </c>
      <c r="C19" s="614" t="s">
        <v>409</v>
      </c>
      <c r="D19" s="590">
        <v>105</v>
      </c>
      <c r="E19" s="590">
        <v>0</v>
      </c>
      <c r="F19" s="615">
        <f t="shared" si="0"/>
        <v>-105</v>
      </c>
    </row>
    <row r="20" spans="1:6" ht="15.75" x14ac:dyDescent="0.25">
      <c r="A20" s="612">
        <v>541</v>
      </c>
      <c r="B20" s="613" t="s">
        <v>410</v>
      </c>
      <c r="C20" s="614" t="s">
        <v>411</v>
      </c>
      <c r="D20" s="590"/>
      <c r="E20" s="590"/>
      <c r="F20" s="615">
        <f t="shared" si="0"/>
        <v>0</v>
      </c>
    </row>
    <row r="21" spans="1:6" ht="15.75" x14ac:dyDescent="0.25">
      <c r="A21" s="612">
        <v>542</v>
      </c>
      <c r="B21" s="613" t="s">
        <v>412</v>
      </c>
      <c r="C21" s="614" t="s">
        <v>413</v>
      </c>
      <c r="D21" s="590"/>
      <c r="E21" s="590"/>
      <c r="F21" s="615">
        <f t="shared" si="0"/>
        <v>0</v>
      </c>
    </row>
    <row r="22" spans="1:6" ht="15.75" x14ac:dyDescent="0.25">
      <c r="A22" s="612">
        <v>543</v>
      </c>
      <c r="B22" s="613" t="s">
        <v>414</v>
      </c>
      <c r="C22" s="614" t="s">
        <v>415</v>
      </c>
      <c r="D22" s="590"/>
      <c r="E22" s="590"/>
      <c r="F22" s="615">
        <f t="shared" si="0"/>
        <v>0</v>
      </c>
    </row>
    <row r="23" spans="1:6" ht="15.75" x14ac:dyDescent="0.25">
      <c r="A23" s="612">
        <v>544</v>
      </c>
      <c r="B23" s="613" t="s">
        <v>416</v>
      </c>
      <c r="C23" s="614" t="s">
        <v>417</v>
      </c>
      <c r="D23" s="590"/>
      <c r="E23" s="590"/>
      <c r="F23" s="615">
        <f t="shared" si="0"/>
        <v>0</v>
      </c>
    </row>
    <row r="24" spans="1:6" ht="15.75" x14ac:dyDescent="0.25">
      <c r="A24" s="612">
        <v>545</v>
      </c>
      <c r="B24" s="613" t="s">
        <v>418</v>
      </c>
      <c r="C24" s="614" t="s">
        <v>419</v>
      </c>
      <c r="D24" s="590"/>
      <c r="E24" s="590"/>
      <c r="F24" s="615">
        <f t="shared" si="0"/>
        <v>0</v>
      </c>
    </row>
    <row r="25" spans="1:6" ht="15.75" x14ac:dyDescent="0.25">
      <c r="A25" s="612">
        <v>546</v>
      </c>
      <c r="B25" s="613" t="s">
        <v>420</v>
      </c>
      <c r="C25" s="614" t="s">
        <v>421</v>
      </c>
      <c r="D25" s="590"/>
      <c r="E25" s="590"/>
      <c r="F25" s="615">
        <f t="shared" si="0"/>
        <v>0</v>
      </c>
    </row>
    <row r="26" spans="1:6" ht="15.75" x14ac:dyDescent="0.25">
      <c r="A26" s="612">
        <v>547</v>
      </c>
      <c r="B26" s="613" t="s">
        <v>422</v>
      </c>
      <c r="C26" s="614" t="s">
        <v>423</v>
      </c>
      <c r="D26" s="590"/>
      <c r="E26" s="590"/>
      <c r="F26" s="615">
        <f t="shared" si="0"/>
        <v>0</v>
      </c>
    </row>
    <row r="27" spans="1:6" ht="15.75" x14ac:dyDescent="0.25">
      <c r="A27" s="612">
        <v>548</v>
      </c>
      <c r="B27" s="613" t="s">
        <v>424</v>
      </c>
      <c r="C27" s="614" t="s">
        <v>425</v>
      </c>
      <c r="D27" s="590"/>
      <c r="E27" s="590"/>
      <c r="F27" s="615">
        <f t="shared" si="0"/>
        <v>0</v>
      </c>
    </row>
    <row r="28" spans="1:6" ht="15.75" x14ac:dyDescent="0.25">
      <c r="A28" s="612">
        <v>549</v>
      </c>
      <c r="B28" s="613" t="s">
        <v>426</v>
      </c>
      <c r="C28" s="614" t="s">
        <v>427</v>
      </c>
      <c r="D28" s="590">
        <f>'[3]T19-Štip_ z vlastných '!C6</f>
        <v>48160</v>
      </c>
      <c r="E28" s="590">
        <v>67146</v>
      </c>
      <c r="F28" s="615">
        <f t="shared" si="0"/>
        <v>18986</v>
      </c>
    </row>
    <row r="29" spans="1:6" ht="15.75" x14ac:dyDescent="0.25">
      <c r="A29" s="612">
        <v>551</v>
      </c>
      <c r="B29" s="613" t="s">
        <v>428</v>
      </c>
      <c r="C29" s="614" t="s">
        <v>429</v>
      </c>
      <c r="D29" s="590">
        <v>15054.63</v>
      </c>
      <c r="E29" s="590">
        <v>14890.12</v>
      </c>
      <c r="F29" s="615">
        <f t="shared" si="0"/>
        <v>-164.5099999999984</v>
      </c>
    </row>
    <row r="30" spans="1:6" ht="15.75" x14ac:dyDescent="0.25">
      <c r="A30" s="616">
        <v>552</v>
      </c>
      <c r="B30" s="613" t="s">
        <v>544</v>
      </c>
      <c r="C30" s="614" t="s">
        <v>430</v>
      </c>
      <c r="D30" s="592"/>
      <c r="E30" s="590"/>
      <c r="F30" s="615">
        <f t="shared" si="0"/>
        <v>0</v>
      </c>
    </row>
    <row r="31" spans="1:6" ht="15.75" x14ac:dyDescent="0.25">
      <c r="A31" s="616">
        <v>553</v>
      </c>
      <c r="B31" s="613" t="s">
        <v>431</v>
      </c>
      <c r="C31" s="614" t="s">
        <v>432</v>
      </c>
      <c r="D31" s="592"/>
      <c r="E31" s="590"/>
      <c r="F31" s="615">
        <f t="shared" si="0"/>
        <v>0</v>
      </c>
    </row>
    <row r="32" spans="1:6" ht="15.75" x14ac:dyDescent="0.25">
      <c r="A32" s="616">
        <v>554</v>
      </c>
      <c r="B32" s="613" t="s">
        <v>433</v>
      </c>
      <c r="C32" s="614" t="s">
        <v>434</v>
      </c>
      <c r="D32" s="592"/>
      <c r="E32" s="590"/>
      <c r="F32" s="615">
        <f t="shared" si="0"/>
        <v>0</v>
      </c>
    </row>
    <row r="33" spans="1:6" ht="15.75" x14ac:dyDescent="0.25">
      <c r="A33" s="616">
        <v>555</v>
      </c>
      <c r="B33" s="613" t="s">
        <v>435</v>
      </c>
      <c r="C33" s="614" t="s">
        <v>436</v>
      </c>
      <c r="D33" s="592"/>
      <c r="E33" s="590"/>
      <c r="F33" s="615">
        <f t="shared" si="0"/>
        <v>0</v>
      </c>
    </row>
    <row r="34" spans="1:6" ht="15.75" x14ac:dyDescent="0.25">
      <c r="A34" s="616">
        <v>556</v>
      </c>
      <c r="B34" s="613" t="s">
        <v>437</v>
      </c>
      <c r="C34" s="614" t="s">
        <v>438</v>
      </c>
      <c r="D34" s="592">
        <f>'[3]T5 - Analýza nákladov'!C96</f>
        <v>56085.96</v>
      </c>
      <c r="E34" s="590">
        <f>'[3]T5 - Analýza nákladov'!E96</f>
        <v>119941</v>
      </c>
      <c r="F34" s="615">
        <f t="shared" si="0"/>
        <v>63855.040000000001</v>
      </c>
    </row>
    <row r="35" spans="1:6" ht="15.75" x14ac:dyDescent="0.25">
      <c r="A35" s="616">
        <v>557</v>
      </c>
      <c r="B35" s="613" t="s">
        <v>439</v>
      </c>
      <c r="C35" s="614" t="s">
        <v>440</v>
      </c>
      <c r="D35" s="592"/>
      <c r="E35" s="590"/>
      <c r="F35" s="615">
        <f t="shared" si="0"/>
        <v>0</v>
      </c>
    </row>
    <row r="36" spans="1:6" ht="15.75" x14ac:dyDescent="0.25">
      <c r="A36" s="616">
        <v>558</v>
      </c>
      <c r="B36" s="613" t="s">
        <v>441</v>
      </c>
      <c r="C36" s="614" t="s">
        <v>442</v>
      </c>
      <c r="D36" s="592"/>
      <c r="E36" s="590"/>
      <c r="F36" s="615">
        <f t="shared" si="0"/>
        <v>0</v>
      </c>
    </row>
    <row r="37" spans="1:6" ht="20.25" customHeight="1" x14ac:dyDescent="0.25">
      <c r="A37" s="616">
        <v>561</v>
      </c>
      <c r="B37" s="613" t="s">
        <v>444</v>
      </c>
      <c r="C37" s="614" t="s">
        <v>443</v>
      </c>
      <c r="D37" s="592"/>
      <c r="E37" s="590"/>
      <c r="F37" s="615">
        <f t="shared" si="0"/>
        <v>0</v>
      </c>
    </row>
    <row r="38" spans="1:6" ht="15.75" x14ac:dyDescent="0.25">
      <c r="A38" s="616">
        <v>562</v>
      </c>
      <c r="B38" s="613" t="s">
        <v>446</v>
      </c>
      <c r="C38" s="614" t="s">
        <v>445</v>
      </c>
      <c r="D38" s="592"/>
      <c r="E38" s="590"/>
      <c r="F38" s="615">
        <f t="shared" si="0"/>
        <v>0</v>
      </c>
    </row>
    <row r="39" spans="1:6" ht="15.75" x14ac:dyDescent="0.25">
      <c r="A39" s="616">
        <v>563</v>
      </c>
      <c r="B39" s="613" t="s">
        <v>448</v>
      </c>
      <c r="C39" s="614" t="s">
        <v>447</v>
      </c>
      <c r="D39" s="592"/>
      <c r="E39" s="590"/>
      <c r="F39" s="615">
        <f t="shared" si="0"/>
        <v>0</v>
      </c>
    </row>
    <row r="40" spans="1:6" ht="15.75" x14ac:dyDescent="0.25">
      <c r="A40" s="617">
        <v>565</v>
      </c>
      <c r="B40" s="618" t="s">
        <v>543</v>
      </c>
      <c r="C40" s="614" t="s">
        <v>449</v>
      </c>
      <c r="D40" s="619"/>
      <c r="E40" s="596"/>
      <c r="F40" s="615">
        <f t="shared" si="0"/>
        <v>0</v>
      </c>
    </row>
    <row r="41" spans="1:6" ht="16.5" thickBot="1" x14ac:dyDescent="0.3">
      <c r="A41" s="617">
        <v>567</v>
      </c>
      <c r="B41" s="620" t="s">
        <v>450</v>
      </c>
      <c r="C41" s="621" t="s">
        <v>451</v>
      </c>
      <c r="D41" s="619"/>
      <c r="E41" s="596"/>
      <c r="F41" s="622">
        <f t="shared" si="0"/>
        <v>0</v>
      </c>
    </row>
    <row r="42" spans="1:6" ht="24.75" customHeight="1" thickBot="1" x14ac:dyDescent="0.25">
      <c r="A42" s="896" t="s">
        <v>568</v>
      </c>
      <c r="B42" s="897"/>
      <c r="C42" s="623" t="s">
        <v>452</v>
      </c>
      <c r="D42" s="624">
        <f>SUM(D5:D41)</f>
        <v>2229543.61</v>
      </c>
      <c r="E42" s="625">
        <f>SUM(E5:E41)</f>
        <v>2385662.5300000003</v>
      </c>
      <c r="F42" s="626">
        <f>SUM(F5:F41)</f>
        <v>156118.91999999998</v>
      </c>
    </row>
    <row r="43" spans="1:6" x14ac:dyDescent="0.2">
      <c r="B43" s="627"/>
      <c r="C43" s="627"/>
      <c r="D43" s="627"/>
      <c r="E43" s="627"/>
    </row>
  </sheetData>
  <mergeCells count="3">
    <mergeCell ref="A1:F1"/>
    <mergeCell ref="A2:F2"/>
    <mergeCell ref="A42:B42"/>
  </mergeCells>
  <pageMargins left="0.39370078740157483" right="0.23622047244094491" top="0.59055118110236227" bottom="0.74803149606299213" header="0.31496062992125984" footer="0.31496062992125984"/>
  <pageSetup paperSize="9" scale="8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workbookViewId="0">
      <selection sqref="A1:F1"/>
    </sheetView>
  </sheetViews>
  <sheetFormatPr defaultRowHeight="12.75" x14ac:dyDescent="0.2"/>
  <cols>
    <col min="1" max="1" width="60.85546875" customWidth="1"/>
    <col min="2" max="2" width="8.85546875" customWidth="1"/>
    <col min="3" max="3" width="13.140625" customWidth="1"/>
    <col min="4" max="4" width="14.7109375" customWidth="1"/>
    <col min="5" max="5" width="14.28515625" customWidth="1"/>
    <col min="6" max="6" width="13.7109375" customWidth="1"/>
  </cols>
  <sheetData>
    <row r="1" spans="1:6" ht="45.75" customHeight="1" x14ac:dyDescent="0.2">
      <c r="A1" s="899" t="s">
        <v>376</v>
      </c>
      <c r="B1" s="900"/>
      <c r="C1" s="900"/>
      <c r="D1" s="900"/>
      <c r="E1" s="900"/>
      <c r="F1" s="901"/>
    </row>
    <row r="2" spans="1:6" ht="19.5" customHeight="1" x14ac:dyDescent="0.25">
      <c r="A2" s="898" t="s">
        <v>247</v>
      </c>
      <c r="B2" s="898"/>
      <c r="C2" s="898"/>
      <c r="D2" s="898"/>
      <c r="E2" s="898"/>
      <c r="F2" s="898"/>
    </row>
    <row r="3" spans="1:6" ht="42" customHeight="1" x14ac:dyDescent="0.2">
      <c r="A3" s="151" t="s">
        <v>254</v>
      </c>
      <c r="B3" s="152" t="s">
        <v>255</v>
      </c>
      <c r="C3" s="159" t="s">
        <v>378</v>
      </c>
      <c r="D3" s="152" t="s">
        <v>373</v>
      </c>
      <c r="E3" s="152" t="s">
        <v>374</v>
      </c>
      <c r="F3" s="152" t="s">
        <v>375</v>
      </c>
    </row>
    <row r="4" spans="1:6" ht="15.75" x14ac:dyDescent="0.25">
      <c r="A4" s="153" t="s">
        <v>256</v>
      </c>
      <c r="B4" s="153" t="s">
        <v>257</v>
      </c>
      <c r="C4" s="154"/>
      <c r="D4" s="154"/>
      <c r="E4" s="154"/>
      <c r="F4" s="154"/>
    </row>
    <row r="5" spans="1:6" ht="15.75" x14ac:dyDescent="0.25">
      <c r="A5" s="158" t="s">
        <v>258</v>
      </c>
      <c r="B5" s="153" t="s">
        <v>259</v>
      </c>
      <c r="C5" s="154"/>
      <c r="D5" s="154"/>
      <c r="E5" s="154"/>
      <c r="F5" s="154"/>
    </row>
    <row r="6" spans="1:6" ht="15.75" x14ac:dyDescent="0.25">
      <c r="A6" s="153" t="s">
        <v>260</v>
      </c>
      <c r="B6" s="153" t="s">
        <v>261</v>
      </c>
      <c r="C6" s="154"/>
      <c r="D6" s="154"/>
      <c r="E6" s="154"/>
      <c r="F6" s="154"/>
    </row>
    <row r="7" spans="1:6" ht="15.75" x14ac:dyDescent="0.25">
      <c r="A7" s="153" t="s">
        <v>262</v>
      </c>
      <c r="B7" s="153" t="s">
        <v>263</v>
      </c>
      <c r="C7" s="154"/>
      <c r="D7" s="154"/>
      <c r="E7" s="154"/>
      <c r="F7" s="154"/>
    </row>
    <row r="8" spans="1:6" ht="15.75" x14ac:dyDescent="0.25">
      <c r="A8" s="157" t="s">
        <v>377</v>
      </c>
      <c r="B8" s="153" t="s">
        <v>264</v>
      </c>
      <c r="C8" s="154"/>
      <c r="D8" s="154"/>
      <c r="E8" s="154"/>
      <c r="F8" s="154"/>
    </row>
    <row r="9" spans="1:6" ht="15.75" x14ac:dyDescent="0.25">
      <c r="A9" s="153" t="s">
        <v>265</v>
      </c>
      <c r="B9" s="153" t="s">
        <v>266</v>
      </c>
      <c r="C9" s="154"/>
      <c r="D9" s="154"/>
      <c r="E9" s="154"/>
      <c r="F9" s="154"/>
    </row>
    <row r="10" spans="1:6" ht="15.75" x14ac:dyDescent="0.25">
      <c r="A10" s="153" t="s">
        <v>267</v>
      </c>
      <c r="B10" s="153" t="s">
        <v>268</v>
      </c>
      <c r="C10" s="154"/>
      <c r="D10" s="154"/>
      <c r="E10" s="154"/>
      <c r="F10" s="154"/>
    </row>
    <row r="11" spans="1:6" ht="15.75" x14ac:dyDescent="0.25">
      <c r="A11" s="153" t="s">
        <v>269</v>
      </c>
      <c r="B11" s="153" t="s">
        <v>270</v>
      </c>
      <c r="C11" s="154"/>
      <c r="D11" s="154"/>
      <c r="E11" s="154"/>
      <c r="F11" s="154"/>
    </row>
    <row r="12" spans="1:6" ht="15.75" x14ac:dyDescent="0.25">
      <c r="A12" s="158" t="s">
        <v>271</v>
      </c>
      <c r="B12" s="153" t="s">
        <v>272</v>
      </c>
      <c r="C12" s="154"/>
      <c r="D12" s="154"/>
      <c r="E12" s="154"/>
      <c r="F12" s="154"/>
    </row>
    <row r="13" spans="1:6" ht="15.75" x14ac:dyDescent="0.25">
      <c r="A13" s="153" t="s">
        <v>273</v>
      </c>
      <c r="B13" s="153" t="s">
        <v>274</v>
      </c>
      <c r="C13" s="154"/>
      <c r="D13" s="154"/>
      <c r="E13" s="154"/>
      <c r="F13" s="154"/>
    </row>
    <row r="14" spans="1:6" ht="15.75" x14ac:dyDescent="0.25">
      <c r="A14" s="153" t="s">
        <v>275</v>
      </c>
      <c r="B14" s="153" t="s">
        <v>276</v>
      </c>
      <c r="C14" s="154"/>
      <c r="D14" s="154"/>
      <c r="E14" s="154"/>
      <c r="F14" s="154"/>
    </row>
    <row r="15" spans="1:6" ht="15.75" x14ac:dyDescent="0.25">
      <c r="A15" s="153" t="s">
        <v>277</v>
      </c>
      <c r="B15" s="153" t="s">
        <v>278</v>
      </c>
      <c r="C15" s="154"/>
      <c r="D15" s="154"/>
      <c r="E15" s="154"/>
      <c r="F15" s="154"/>
    </row>
    <row r="16" spans="1:6" ht="15.75" x14ac:dyDescent="0.25">
      <c r="A16" s="153" t="s">
        <v>279</v>
      </c>
      <c r="B16" s="153" t="s">
        <v>280</v>
      </c>
      <c r="C16" s="154"/>
      <c r="D16" s="154"/>
      <c r="E16" s="154"/>
      <c r="F16" s="154"/>
    </row>
    <row r="17" spans="1:6" ht="15.75" x14ac:dyDescent="0.25">
      <c r="A17" s="153" t="s">
        <v>281</v>
      </c>
      <c r="B17" s="153" t="s">
        <v>282</v>
      </c>
      <c r="C17" s="154"/>
      <c r="D17" s="154"/>
      <c r="E17" s="154"/>
      <c r="F17" s="154"/>
    </row>
    <row r="18" spans="1:6" ht="15.75" x14ac:dyDescent="0.25">
      <c r="A18" s="153" t="s">
        <v>283</v>
      </c>
      <c r="B18" s="153" t="s">
        <v>284</v>
      </c>
      <c r="C18" s="154"/>
      <c r="D18" s="154"/>
      <c r="E18" s="154"/>
      <c r="F18" s="154"/>
    </row>
    <row r="19" spans="1:6" ht="15.75" x14ac:dyDescent="0.25">
      <c r="A19" s="153" t="s">
        <v>285</v>
      </c>
      <c r="B19" s="153" t="s">
        <v>286</v>
      </c>
      <c r="C19" s="154"/>
      <c r="D19" s="154"/>
      <c r="E19" s="154"/>
      <c r="F19" s="154"/>
    </row>
    <row r="20" spans="1:6" ht="15.75" x14ac:dyDescent="0.25">
      <c r="A20" s="153" t="s">
        <v>287</v>
      </c>
      <c r="B20" s="153" t="s">
        <v>288</v>
      </c>
      <c r="C20" s="154"/>
      <c r="D20" s="154"/>
      <c r="E20" s="154"/>
      <c r="F20" s="154"/>
    </row>
    <row r="21" spans="1:6" ht="15.75" x14ac:dyDescent="0.25">
      <c r="A21" s="153" t="s">
        <v>289</v>
      </c>
      <c r="B21" s="153" t="s">
        <v>290</v>
      </c>
      <c r="C21" s="154"/>
      <c r="D21" s="154"/>
      <c r="E21" s="154"/>
      <c r="F21" s="154"/>
    </row>
    <row r="22" spans="1:6" ht="15.75" x14ac:dyDescent="0.25">
      <c r="A22" s="153" t="s">
        <v>291</v>
      </c>
      <c r="B22" s="153" t="s">
        <v>292</v>
      </c>
      <c r="C22" s="154"/>
      <c r="D22" s="154"/>
      <c r="E22" s="154"/>
      <c r="F22" s="154"/>
    </row>
    <row r="23" spans="1:6" ht="15.75" x14ac:dyDescent="0.25">
      <c r="A23" s="153" t="s">
        <v>293</v>
      </c>
      <c r="B23" s="153" t="s">
        <v>294</v>
      </c>
      <c r="C23" s="154"/>
      <c r="D23" s="154"/>
      <c r="E23" s="154"/>
      <c r="F23" s="154"/>
    </row>
    <row r="24" spans="1:6" ht="15.75" x14ac:dyDescent="0.25">
      <c r="A24" s="158" t="s">
        <v>295</v>
      </c>
      <c r="B24" s="153" t="s">
        <v>296</v>
      </c>
      <c r="C24" s="154"/>
      <c r="D24" s="154"/>
      <c r="E24" s="154"/>
      <c r="F24" s="154"/>
    </row>
    <row r="25" spans="1:6" ht="15.75" x14ac:dyDescent="0.25">
      <c r="A25" s="153" t="s">
        <v>297</v>
      </c>
      <c r="B25" s="153" t="s">
        <v>298</v>
      </c>
      <c r="C25" s="154"/>
      <c r="D25" s="154"/>
      <c r="E25" s="154"/>
      <c r="F25" s="154"/>
    </row>
    <row r="26" spans="1:6" ht="15.75" x14ac:dyDescent="0.25">
      <c r="A26" s="153" t="s">
        <v>299</v>
      </c>
      <c r="B26" s="153" t="s">
        <v>300</v>
      </c>
      <c r="C26" s="154"/>
      <c r="D26" s="154"/>
      <c r="E26" s="154"/>
      <c r="F26" s="154"/>
    </row>
    <row r="27" spans="1:6" ht="15.75" x14ac:dyDescent="0.25">
      <c r="A27" s="153" t="s">
        <v>301</v>
      </c>
      <c r="B27" s="153" t="s">
        <v>302</v>
      </c>
      <c r="C27" s="154"/>
      <c r="D27" s="154"/>
      <c r="E27" s="154"/>
      <c r="F27" s="154"/>
    </row>
    <row r="28" spans="1:6" ht="15.75" x14ac:dyDescent="0.25">
      <c r="A28" s="153" t="s">
        <v>303</v>
      </c>
      <c r="B28" s="153" t="s">
        <v>304</v>
      </c>
      <c r="C28" s="154"/>
      <c r="D28" s="154"/>
      <c r="E28" s="154"/>
      <c r="F28" s="154"/>
    </row>
    <row r="29" spans="1:6" ht="15.75" x14ac:dyDescent="0.25">
      <c r="A29" s="153" t="s">
        <v>305</v>
      </c>
      <c r="B29" s="153" t="s">
        <v>306</v>
      </c>
      <c r="C29" s="154"/>
      <c r="D29" s="154"/>
      <c r="E29" s="154"/>
      <c r="F29" s="154"/>
    </row>
    <row r="30" spans="1:6" ht="15.75" x14ac:dyDescent="0.25">
      <c r="A30" s="153" t="s">
        <v>307</v>
      </c>
      <c r="B30" s="153" t="s">
        <v>308</v>
      </c>
      <c r="C30" s="154"/>
      <c r="D30" s="154"/>
      <c r="E30" s="154"/>
      <c r="F30" s="154"/>
    </row>
    <row r="31" spans="1:6" ht="15.75" x14ac:dyDescent="0.25">
      <c r="A31" s="153" t="s">
        <v>309</v>
      </c>
      <c r="B31" s="153" t="s">
        <v>310</v>
      </c>
      <c r="C31" s="154"/>
      <c r="D31" s="154"/>
      <c r="E31" s="154"/>
      <c r="F31" s="154"/>
    </row>
    <row r="32" spans="1:6" ht="15.75" x14ac:dyDescent="0.25">
      <c r="A32" s="153" t="s">
        <v>311</v>
      </c>
      <c r="B32" s="153" t="s">
        <v>312</v>
      </c>
      <c r="C32" s="154"/>
      <c r="D32" s="154"/>
      <c r="E32" s="154"/>
      <c r="F32" s="154"/>
    </row>
    <row r="33" spans="1:6" ht="15.75" x14ac:dyDescent="0.25">
      <c r="A33" s="158" t="s">
        <v>313</v>
      </c>
      <c r="B33" s="153" t="s">
        <v>314</v>
      </c>
      <c r="C33" s="154"/>
      <c r="D33" s="154"/>
      <c r="E33" s="154"/>
      <c r="F33" s="154"/>
    </row>
    <row r="34" spans="1:6" ht="15.75" x14ac:dyDescent="0.25">
      <c r="A34" s="153" t="s">
        <v>315</v>
      </c>
      <c r="B34" s="153" t="s">
        <v>316</v>
      </c>
      <c r="C34" s="154"/>
      <c r="D34" s="154"/>
      <c r="E34" s="154"/>
      <c r="F34" s="154"/>
    </row>
    <row r="35" spans="1:6" ht="15.75" x14ac:dyDescent="0.25">
      <c r="A35" s="153" t="s">
        <v>317</v>
      </c>
      <c r="B35" s="153" t="s">
        <v>318</v>
      </c>
      <c r="C35" s="154"/>
      <c r="D35" s="154"/>
      <c r="E35" s="154"/>
      <c r="F35" s="154"/>
    </row>
    <row r="36" spans="1:6" ht="15.75" x14ac:dyDescent="0.25">
      <c r="A36" s="153" t="s">
        <v>319</v>
      </c>
      <c r="B36" s="153" t="s">
        <v>320</v>
      </c>
      <c r="C36" s="154"/>
      <c r="D36" s="154"/>
      <c r="E36" s="154"/>
      <c r="F36" s="154"/>
    </row>
    <row r="37" spans="1:6" ht="15.75" x14ac:dyDescent="0.25">
      <c r="A37" s="153" t="s">
        <v>321</v>
      </c>
      <c r="B37" s="153" t="s">
        <v>322</v>
      </c>
      <c r="C37" s="154"/>
      <c r="D37" s="154"/>
      <c r="E37" s="154"/>
      <c r="F37" s="154"/>
    </row>
    <row r="38" spans="1:6" ht="15.75" x14ac:dyDescent="0.25">
      <c r="A38" s="153" t="s">
        <v>323</v>
      </c>
      <c r="B38" s="153" t="s">
        <v>324</v>
      </c>
      <c r="C38" s="154"/>
      <c r="D38" s="154"/>
      <c r="E38" s="154"/>
      <c r="F38" s="154"/>
    </row>
    <row r="39" spans="1:6" ht="15.75" x14ac:dyDescent="0.25">
      <c r="A39" s="153" t="s">
        <v>325</v>
      </c>
      <c r="B39" s="153" t="s">
        <v>326</v>
      </c>
      <c r="C39" s="154"/>
      <c r="D39" s="154"/>
      <c r="E39" s="154"/>
      <c r="F39" s="154"/>
    </row>
    <row r="40" spans="1:6" ht="15.75" x14ac:dyDescent="0.25">
      <c r="A40" s="158" t="s">
        <v>327</v>
      </c>
      <c r="B40" s="153" t="s">
        <v>328</v>
      </c>
      <c r="C40" s="154"/>
      <c r="D40" s="154"/>
      <c r="E40" s="154"/>
      <c r="F40" s="154"/>
    </row>
    <row r="41" spans="1:6" ht="15.75" x14ac:dyDescent="0.25">
      <c r="A41" s="153" t="s">
        <v>329</v>
      </c>
      <c r="B41" s="153" t="s">
        <v>330</v>
      </c>
      <c r="C41" s="154"/>
      <c r="D41" s="154"/>
      <c r="E41" s="154"/>
      <c r="F41" s="154"/>
    </row>
    <row r="42" spans="1:6" ht="15.75" x14ac:dyDescent="0.25">
      <c r="A42" s="153" t="s">
        <v>331</v>
      </c>
      <c r="B42" s="153" t="s">
        <v>332</v>
      </c>
      <c r="C42" s="154"/>
      <c r="D42" s="154"/>
      <c r="E42" s="154"/>
      <c r="F42" s="154"/>
    </row>
    <row r="43" spans="1:6" ht="15.75" x14ac:dyDescent="0.25">
      <c r="A43" s="153" t="s">
        <v>333</v>
      </c>
      <c r="B43" s="153" t="s">
        <v>334</v>
      </c>
      <c r="C43" s="154"/>
      <c r="D43" s="154"/>
      <c r="E43" s="154"/>
      <c r="F43" s="154"/>
    </row>
    <row r="44" spans="1:6" ht="15.75" x14ac:dyDescent="0.25">
      <c r="A44" s="153" t="s">
        <v>335</v>
      </c>
      <c r="B44" s="153" t="s">
        <v>336</v>
      </c>
      <c r="C44" s="154"/>
      <c r="D44" s="154"/>
      <c r="E44" s="154"/>
      <c r="F44" s="154"/>
    </row>
    <row r="45" spans="1:6" ht="15.75" x14ac:dyDescent="0.25">
      <c r="A45" s="158" t="s">
        <v>337</v>
      </c>
      <c r="B45" s="153" t="s">
        <v>338</v>
      </c>
      <c r="C45" s="154"/>
      <c r="D45" s="154"/>
      <c r="E45" s="154"/>
      <c r="F45" s="154"/>
    </row>
    <row r="46" spans="1:6" ht="15.75" x14ac:dyDescent="0.25">
      <c r="A46" s="153" t="s">
        <v>339</v>
      </c>
      <c r="B46" s="153" t="s">
        <v>340</v>
      </c>
      <c r="C46" s="154"/>
      <c r="D46" s="154"/>
      <c r="E46" s="154"/>
      <c r="F46" s="154"/>
    </row>
    <row r="47" spans="1:6" ht="15.75" x14ac:dyDescent="0.25">
      <c r="A47" s="153" t="s">
        <v>331</v>
      </c>
      <c r="B47" s="153" t="s">
        <v>341</v>
      </c>
      <c r="C47" s="154"/>
      <c r="D47" s="154"/>
      <c r="E47" s="154"/>
      <c r="F47" s="154"/>
    </row>
    <row r="48" spans="1:6" ht="15.75" x14ac:dyDescent="0.25">
      <c r="A48" s="153" t="s">
        <v>342</v>
      </c>
      <c r="B48" s="153" t="s">
        <v>343</v>
      </c>
      <c r="C48" s="154"/>
      <c r="D48" s="154"/>
      <c r="E48" s="154"/>
      <c r="F48" s="154"/>
    </row>
    <row r="49" spans="1:6" ht="15.75" x14ac:dyDescent="0.25">
      <c r="A49" s="153" t="s">
        <v>344</v>
      </c>
      <c r="B49" s="153" t="s">
        <v>345</v>
      </c>
      <c r="C49" s="154"/>
      <c r="D49" s="154"/>
      <c r="E49" s="154"/>
      <c r="F49" s="154"/>
    </row>
    <row r="50" spans="1:6" ht="15.75" x14ac:dyDescent="0.25">
      <c r="A50" s="153" t="s">
        <v>346</v>
      </c>
      <c r="B50" s="153" t="s">
        <v>347</v>
      </c>
      <c r="C50" s="154"/>
      <c r="D50" s="154"/>
      <c r="E50" s="154"/>
      <c r="F50" s="154"/>
    </row>
    <row r="51" spans="1:6" ht="15.75" x14ac:dyDescent="0.25">
      <c r="A51" s="153" t="s">
        <v>333</v>
      </c>
      <c r="B51" s="153" t="s">
        <v>348</v>
      </c>
      <c r="C51" s="154"/>
      <c r="D51" s="154"/>
      <c r="E51" s="154"/>
      <c r="F51" s="154"/>
    </row>
    <row r="52" spans="1:6" ht="15.75" x14ac:dyDescent="0.25">
      <c r="A52" s="153" t="s">
        <v>349</v>
      </c>
      <c r="B52" s="153" t="s">
        <v>350</v>
      </c>
      <c r="C52" s="154"/>
      <c r="D52" s="154"/>
      <c r="E52" s="154"/>
      <c r="F52" s="154"/>
    </row>
    <row r="53" spans="1:6" ht="15.75" x14ac:dyDescent="0.25">
      <c r="A53" s="153" t="s">
        <v>335</v>
      </c>
      <c r="B53" s="153" t="s">
        <v>351</v>
      </c>
      <c r="C53" s="154"/>
      <c r="D53" s="154"/>
      <c r="E53" s="154"/>
      <c r="F53" s="154"/>
    </row>
    <row r="54" spans="1:6" ht="15.75" x14ac:dyDescent="0.25">
      <c r="A54" s="158" t="s">
        <v>352</v>
      </c>
      <c r="B54" s="153" t="s">
        <v>353</v>
      </c>
      <c r="C54" s="154"/>
      <c r="D54" s="154"/>
      <c r="E54" s="154"/>
      <c r="F54" s="154"/>
    </row>
    <row r="55" spans="1:6" ht="15.75" x14ac:dyDescent="0.25">
      <c r="A55" s="153" t="s">
        <v>354</v>
      </c>
      <c r="B55" s="153" t="s">
        <v>355</v>
      </c>
      <c r="C55" s="154"/>
      <c r="D55" s="154"/>
      <c r="E55" s="154"/>
      <c r="F55" s="154"/>
    </row>
    <row r="56" spans="1:6" ht="15.75" x14ac:dyDescent="0.25">
      <c r="A56" s="153" t="s">
        <v>356</v>
      </c>
      <c r="B56" s="153" t="s">
        <v>357</v>
      </c>
      <c r="C56" s="154"/>
      <c r="D56" s="154"/>
      <c r="E56" s="154"/>
      <c r="F56" s="154"/>
    </row>
    <row r="57" spans="1:6" ht="15.75" x14ac:dyDescent="0.25">
      <c r="A57" s="153" t="s">
        <v>358</v>
      </c>
      <c r="B57" s="153" t="s">
        <v>359</v>
      </c>
      <c r="C57" s="154"/>
      <c r="D57" s="154"/>
      <c r="E57" s="154"/>
      <c r="F57" s="154"/>
    </row>
    <row r="58" spans="1:6" ht="15.75" x14ac:dyDescent="0.25">
      <c r="A58" s="153" t="s">
        <v>360</v>
      </c>
      <c r="B58" s="153" t="s">
        <v>361</v>
      </c>
      <c r="C58" s="154"/>
      <c r="D58" s="154"/>
      <c r="E58" s="154"/>
      <c r="F58" s="154"/>
    </row>
    <row r="59" spans="1:6" ht="15.75" x14ac:dyDescent="0.25">
      <c r="A59" s="153" t="s">
        <v>362</v>
      </c>
      <c r="B59" s="153" t="s">
        <v>363</v>
      </c>
      <c r="C59" s="154"/>
      <c r="D59" s="154"/>
      <c r="E59" s="154"/>
      <c r="F59" s="154"/>
    </row>
    <row r="60" spans="1:6" ht="15.75" x14ac:dyDescent="0.25">
      <c r="A60" s="153" t="s">
        <v>364</v>
      </c>
      <c r="B60" s="153" t="s">
        <v>365</v>
      </c>
      <c r="C60" s="154"/>
      <c r="D60" s="154"/>
      <c r="E60" s="154"/>
      <c r="F60" s="154"/>
    </row>
    <row r="61" spans="1:6" ht="15.75" x14ac:dyDescent="0.25">
      <c r="A61" s="158" t="s">
        <v>366</v>
      </c>
      <c r="B61" s="153" t="s">
        <v>367</v>
      </c>
      <c r="C61" s="154"/>
      <c r="D61" s="154"/>
      <c r="E61" s="154"/>
      <c r="F61" s="154"/>
    </row>
    <row r="62" spans="1:6" ht="15.75" x14ac:dyDescent="0.25">
      <c r="A62" s="153" t="s">
        <v>368</v>
      </c>
      <c r="B62" s="153" t="s">
        <v>369</v>
      </c>
      <c r="C62" s="154"/>
      <c r="D62" s="154"/>
      <c r="E62" s="154"/>
      <c r="F62" s="154"/>
    </row>
    <row r="63" spans="1:6" ht="15.75" x14ac:dyDescent="0.25">
      <c r="A63" s="153" t="s">
        <v>370</v>
      </c>
      <c r="B63" s="153" t="s">
        <v>371</v>
      </c>
      <c r="C63" s="154"/>
      <c r="D63" s="154"/>
      <c r="E63" s="154"/>
      <c r="F63" s="154"/>
    </row>
    <row r="64" spans="1:6" ht="15.75" x14ac:dyDescent="0.25">
      <c r="A64" s="155" t="s">
        <v>372</v>
      </c>
      <c r="B64" s="156"/>
      <c r="C64" s="154"/>
      <c r="D64" s="154"/>
      <c r="E64" s="154"/>
      <c r="F64" s="154"/>
    </row>
    <row r="65" spans="1:6" ht="15.75" x14ac:dyDescent="0.25">
      <c r="A65" s="83"/>
      <c r="B65" s="83"/>
      <c r="C65" s="83"/>
      <c r="D65" s="83"/>
      <c r="E65" s="83"/>
      <c r="F65" s="83"/>
    </row>
    <row r="66" spans="1:6" ht="15.75" x14ac:dyDescent="0.25">
      <c r="A66" s="83"/>
      <c r="B66" s="83"/>
      <c r="C66" s="83"/>
      <c r="D66" s="83"/>
      <c r="E66" s="83"/>
      <c r="F66" s="83"/>
    </row>
    <row r="67" spans="1:6" ht="15.75" x14ac:dyDescent="0.25">
      <c r="A67" s="83"/>
      <c r="B67" s="83"/>
      <c r="C67" s="83"/>
      <c r="D67" s="83"/>
      <c r="E67" s="83"/>
      <c r="F67" s="83"/>
    </row>
  </sheetData>
  <mergeCells count="2">
    <mergeCell ref="A2:F2"/>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U77"/>
  <sheetViews>
    <sheetView zoomScale="60" zoomScaleNormal="60" workbookViewId="0">
      <pane xSplit="2" ySplit="5" topLeftCell="C42" activePane="bottomRight" state="frozen"/>
      <selection pane="topRight" activeCell="C1" sqref="C1"/>
      <selection pane="bottomLeft" activeCell="A6" sqref="A6"/>
      <selection pane="bottomRight" activeCell="F76" sqref="F76"/>
    </sheetView>
  </sheetViews>
  <sheetFormatPr defaultColWidth="9.140625" defaultRowHeight="15.75" x14ac:dyDescent="0.25"/>
  <cols>
    <col min="1" max="1" width="7.85546875" style="3" customWidth="1"/>
    <col min="2" max="2" width="86" style="115" customWidth="1"/>
    <col min="3" max="3" width="21.42578125" style="116" customWidth="1"/>
    <col min="4" max="4" width="23" style="116" customWidth="1"/>
    <col min="5" max="5" width="21.85546875" style="116" customWidth="1"/>
    <col min="6" max="6" width="28" style="116" customWidth="1"/>
    <col min="7" max="7" width="26.140625" style="116" customWidth="1"/>
    <col min="8" max="8" width="20.140625" style="116" customWidth="1"/>
    <col min="9" max="9" width="21.42578125" style="1" bestFit="1" customWidth="1"/>
    <col min="10" max="17" width="9.140625" style="1"/>
    <col min="18" max="18" width="6.28515625" style="1" customWidth="1"/>
    <col min="19" max="16384" width="9.140625" style="1"/>
  </cols>
  <sheetData>
    <row r="1" spans="1:10" ht="35.1" customHeight="1" thickBot="1" x14ac:dyDescent="0.3">
      <c r="A1" s="685" t="s">
        <v>813</v>
      </c>
      <c r="B1" s="686"/>
      <c r="C1" s="686"/>
      <c r="D1" s="686"/>
      <c r="E1" s="686"/>
      <c r="F1" s="686"/>
      <c r="G1" s="686"/>
      <c r="H1" s="687"/>
      <c r="I1" s="162"/>
    </row>
    <row r="2" spans="1:10" ht="31.9" customHeight="1" x14ac:dyDescent="0.25">
      <c r="A2" s="670" t="s">
        <v>900</v>
      </c>
      <c r="B2" s="671"/>
      <c r="C2" s="671"/>
      <c r="D2" s="671"/>
      <c r="E2" s="671"/>
      <c r="F2" s="671"/>
      <c r="G2" s="671"/>
      <c r="H2" s="672"/>
    </row>
    <row r="3" spans="1:10" ht="24" customHeight="1" x14ac:dyDescent="0.25">
      <c r="A3" s="688" t="s">
        <v>114</v>
      </c>
      <c r="B3" s="689" t="s">
        <v>191</v>
      </c>
      <c r="C3" s="691">
        <v>2020</v>
      </c>
      <c r="D3" s="692"/>
      <c r="E3" s="691">
        <v>2021</v>
      </c>
      <c r="F3" s="692"/>
      <c r="G3" s="691" t="s">
        <v>814</v>
      </c>
      <c r="H3" s="693"/>
    </row>
    <row r="4" spans="1:10" s="9" customFormat="1" ht="31.5" x14ac:dyDescent="0.25">
      <c r="A4" s="688"/>
      <c r="B4" s="690"/>
      <c r="C4" s="528" t="s">
        <v>192</v>
      </c>
      <c r="D4" s="528" t="s">
        <v>193</v>
      </c>
      <c r="E4" s="528" t="s">
        <v>192</v>
      </c>
      <c r="F4" s="528" t="s">
        <v>193</v>
      </c>
      <c r="G4" s="528" t="s">
        <v>192</v>
      </c>
      <c r="H4" s="530" t="s">
        <v>193</v>
      </c>
      <c r="I4" s="1"/>
    </row>
    <row r="5" spans="1:10" s="9" customFormat="1" x14ac:dyDescent="0.25">
      <c r="A5" s="527"/>
      <c r="B5" s="273"/>
      <c r="C5" s="528" t="s">
        <v>157</v>
      </c>
      <c r="D5" s="528" t="s">
        <v>158</v>
      </c>
      <c r="E5" s="528" t="s">
        <v>159</v>
      </c>
      <c r="F5" s="528" t="s">
        <v>165</v>
      </c>
      <c r="G5" s="528" t="s">
        <v>13</v>
      </c>
      <c r="H5" s="530" t="s">
        <v>14</v>
      </c>
      <c r="I5" s="343"/>
    </row>
    <row r="6" spans="1:10" ht="21.75" customHeight="1" x14ac:dyDescent="0.25">
      <c r="A6" s="27">
        <v>1</v>
      </c>
      <c r="B6" s="54" t="s">
        <v>138</v>
      </c>
      <c r="C6" s="531">
        <f>SUM(C7:C10)</f>
        <v>91882.3</v>
      </c>
      <c r="D6" s="531">
        <f t="shared" ref="D6:F6" si="0">SUM(D7:D10)</f>
        <v>325953.67000000004</v>
      </c>
      <c r="E6" s="531">
        <f t="shared" si="0"/>
        <v>122883.63</v>
      </c>
      <c r="F6" s="531">
        <f t="shared" si="0"/>
        <v>326689.89999999997</v>
      </c>
      <c r="G6" s="532">
        <f>E6-C6</f>
        <v>31001.33</v>
      </c>
      <c r="H6" s="533">
        <f t="shared" ref="G6:H71" si="1">F6-D6</f>
        <v>736.22999999992317</v>
      </c>
      <c r="J6" s="5"/>
    </row>
    <row r="7" spans="1:10" x14ac:dyDescent="0.25">
      <c r="A7" s="27">
        <f>A6+1</f>
        <v>2</v>
      </c>
      <c r="B7" s="262" t="s">
        <v>150</v>
      </c>
      <c r="C7" s="534"/>
      <c r="D7" s="534"/>
      <c r="E7" s="534"/>
      <c r="F7" s="534"/>
      <c r="G7" s="532">
        <f t="shared" si="1"/>
        <v>0</v>
      </c>
      <c r="H7" s="533">
        <f t="shared" si="1"/>
        <v>0</v>
      </c>
      <c r="I7" s="301"/>
      <c r="J7" s="5"/>
    </row>
    <row r="8" spans="1:10" x14ac:dyDescent="0.25">
      <c r="A8" s="27">
        <f t="shared" ref="A8:A71" si="2">A7+1</f>
        <v>3</v>
      </c>
      <c r="B8" s="262" t="s">
        <v>170</v>
      </c>
      <c r="C8" s="534"/>
      <c r="D8" s="534"/>
      <c r="E8" s="534"/>
      <c r="F8" s="534"/>
      <c r="G8" s="532">
        <f t="shared" si="1"/>
        <v>0</v>
      </c>
      <c r="H8" s="533">
        <f t="shared" si="1"/>
        <v>0</v>
      </c>
      <c r="I8" s="301"/>
      <c r="J8" s="5"/>
    </row>
    <row r="9" spans="1:10" x14ac:dyDescent="0.25">
      <c r="A9" s="27">
        <f t="shared" si="2"/>
        <v>4</v>
      </c>
      <c r="B9" s="262" t="s">
        <v>24</v>
      </c>
      <c r="C9" s="534">
        <v>91762.3</v>
      </c>
      <c r="D9" s="534">
        <v>324904.40000000002</v>
      </c>
      <c r="E9" s="534">
        <v>121570.83</v>
      </c>
      <c r="F9" s="534">
        <v>326056.15999999997</v>
      </c>
      <c r="G9" s="532">
        <f t="shared" si="1"/>
        <v>29808.53</v>
      </c>
      <c r="H9" s="533">
        <f t="shared" si="1"/>
        <v>1151.7599999999511</v>
      </c>
      <c r="I9" s="301"/>
      <c r="J9" s="5"/>
    </row>
    <row r="10" spans="1:10" x14ac:dyDescent="0.25">
      <c r="A10" s="27">
        <f t="shared" si="2"/>
        <v>5</v>
      </c>
      <c r="B10" s="262" t="s">
        <v>169</v>
      </c>
      <c r="C10" s="534">
        <v>120</v>
      </c>
      <c r="D10" s="534">
        <v>1049.27</v>
      </c>
      <c r="E10" s="534">
        <v>1312.8</v>
      </c>
      <c r="F10" s="534">
        <v>633.74</v>
      </c>
      <c r="G10" s="532">
        <f t="shared" si="1"/>
        <v>1192.8</v>
      </c>
      <c r="H10" s="533">
        <f t="shared" si="1"/>
        <v>-415.53</v>
      </c>
      <c r="I10" s="301"/>
      <c r="J10" s="5"/>
    </row>
    <row r="11" spans="1:10" x14ac:dyDescent="0.25">
      <c r="A11" s="27">
        <f t="shared" si="2"/>
        <v>6</v>
      </c>
      <c r="B11" s="266" t="s">
        <v>597</v>
      </c>
      <c r="C11" s="531">
        <f>SUM(C12:C15)</f>
        <v>733688.36</v>
      </c>
      <c r="D11" s="531">
        <f t="shared" ref="D11:F11" si="3">SUM(D12:D15)</f>
        <v>284536.03999999998</v>
      </c>
      <c r="E11" s="531">
        <f t="shared" si="3"/>
        <v>994762.22</v>
      </c>
      <c r="F11" s="531">
        <f t="shared" si="3"/>
        <v>260850.82</v>
      </c>
      <c r="G11" s="532">
        <f t="shared" si="1"/>
        <v>261073.86</v>
      </c>
      <c r="H11" s="533">
        <f t="shared" si="1"/>
        <v>-23685.219999999972</v>
      </c>
      <c r="J11" s="5"/>
    </row>
    <row r="12" spans="1:10" x14ac:dyDescent="0.25">
      <c r="A12" s="27">
        <f t="shared" si="2"/>
        <v>7</v>
      </c>
      <c r="B12" s="262" t="s">
        <v>46</v>
      </c>
      <c r="C12" s="534">
        <v>323964.95</v>
      </c>
      <c r="D12" s="534">
        <v>0</v>
      </c>
      <c r="E12" s="534">
        <v>570252.28</v>
      </c>
      <c r="F12" s="534">
        <v>0</v>
      </c>
      <c r="G12" s="532">
        <f t="shared" si="1"/>
        <v>246287.33000000002</v>
      </c>
      <c r="H12" s="533">
        <f t="shared" si="1"/>
        <v>0</v>
      </c>
      <c r="J12" s="5"/>
    </row>
    <row r="13" spans="1:10" x14ac:dyDescent="0.25">
      <c r="A13" s="27">
        <f t="shared" si="2"/>
        <v>8</v>
      </c>
      <c r="B13" s="262" t="s">
        <v>47</v>
      </c>
      <c r="C13" s="534">
        <v>0</v>
      </c>
      <c r="D13" s="534">
        <v>0</v>
      </c>
      <c r="E13" s="534">
        <v>0</v>
      </c>
      <c r="F13" s="534">
        <v>0</v>
      </c>
      <c r="G13" s="532">
        <f t="shared" si="1"/>
        <v>0</v>
      </c>
      <c r="H13" s="533">
        <f t="shared" si="1"/>
        <v>0</v>
      </c>
      <c r="J13" s="5"/>
    </row>
    <row r="14" spans="1:10" x14ac:dyDescent="0.25">
      <c r="A14" s="27">
        <f>A13+1</f>
        <v>9</v>
      </c>
      <c r="B14" s="262" t="s">
        <v>48</v>
      </c>
      <c r="C14" s="534">
        <v>0</v>
      </c>
      <c r="D14" s="534">
        <v>74430.509999999995</v>
      </c>
      <c r="E14" s="534">
        <v>0</v>
      </c>
      <c r="F14" s="534">
        <v>83388.899999999994</v>
      </c>
      <c r="G14" s="532">
        <f t="shared" si="1"/>
        <v>0</v>
      </c>
      <c r="H14" s="533">
        <f t="shared" si="1"/>
        <v>8958.39</v>
      </c>
      <c r="J14" s="5"/>
    </row>
    <row r="15" spans="1:10" x14ac:dyDescent="0.25">
      <c r="A15" s="234">
        <f t="shared" si="2"/>
        <v>10</v>
      </c>
      <c r="B15" s="262" t="s">
        <v>778</v>
      </c>
      <c r="C15" s="534">
        <v>409723.41</v>
      </c>
      <c r="D15" s="534">
        <v>210105.53</v>
      </c>
      <c r="E15" s="534">
        <v>424509.94</v>
      </c>
      <c r="F15" s="534">
        <v>177461.92</v>
      </c>
      <c r="G15" s="532">
        <f t="shared" si="1"/>
        <v>14786.530000000028</v>
      </c>
      <c r="H15" s="533">
        <f t="shared" si="1"/>
        <v>-32643.609999999986</v>
      </c>
      <c r="I15" s="412"/>
      <c r="J15" s="5"/>
    </row>
    <row r="16" spans="1:10" x14ac:dyDescent="0.25">
      <c r="A16" s="27">
        <f t="shared" si="2"/>
        <v>11</v>
      </c>
      <c r="B16" s="266" t="s">
        <v>10</v>
      </c>
      <c r="C16" s="534">
        <v>0</v>
      </c>
      <c r="D16" s="534">
        <v>118505.87</v>
      </c>
      <c r="E16" s="534">
        <v>0</v>
      </c>
      <c r="F16" s="534">
        <v>100164.71</v>
      </c>
      <c r="G16" s="532">
        <f t="shared" si="1"/>
        <v>0</v>
      </c>
      <c r="H16" s="533">
        <f t="shared" si="1"/>
        <v>-18341.159999999989</v>
      </c>
      <c r="I16" s="412"/>
      <c r="J16" s="5"/>
    </row>
    <row r="17" spans="1:21" x14ac:dyDescent="0.25">
      <c r="A17" s="27">
        <f t="shared" si="2"/>
        <v>12</v>
      </c>
      <c r="B17" s="266" t="s">
        <v>629</v>
      </c>
      <c r="C17" s="534">
        <v>0</v>
      </c>
      <c r="D17" s="534">
        <v>0</v>
      </c>
      <c r="E17" s="534">
        <v>0</v>
      </c>
      <c r="F17" s="534">
        <v>0</v>
      </c>
      <c r="G17" s="532">
        <f t="shared" si="1"/>
        <v>0</v>
      </c>
      <c r="H17" s="533">
        <f t="shared" si="1"/>
        <v>0</v>
      </c>
      <c r="J17" s="5"/>
    </row>
    <row r="18" spans="1:21" x14ac:dyDescent="0.25">
      <c r="A18" s="27">
        <f t="shared" si="2"/>
        <v>13</v>
      </c>
      <c r="B18" s="266" t="s">
        <v>630</v>
      </c>
      <c r="C18" s="534">
        <v>0</v>
      </c>
      <c r="D18" s="534">
        <v>0</v>
      </c>
      <c r="E18" s="534">
        <v>0</v>
      </c>
      <c r="F18" s="534">
        <v>0</v>
      </c>
      <c r="G18" s="532">
        <f t="shared" si="1"/>
        <v>0</v>
      </c>
      <c r="H18" s="533">
        <f t="shared" si="1"/>
        <v>0</v>
      </c>
      <c r="J18" s="5"/>
    </row>
    <row r="19" spans="1:21" x14ac:dyDescent="0.25">
      <c r="A19" s="27">
        <f t="shared" si="2"/>
        <v>14</v>
      </c>
      <c r="B19" s="266" t="s">
        <v>198</v>
      </c>
      <c r="C19" s="534">
        <v>500</v>
      </c>
      <c r="D19" s="534">
        <v>0</v>
      </c>
      <c r="E19" s="534">
        <v>1738.51</v>
      </c>
      <c r="F19" s="534">
        <v>72.319999999999993</v>
      </c>
      <c r="G19" s="532">
        <f t="shared" si="1"/>
        <v>1238.51</v>
      </c>
      <c r="H19" s="533">
        <f t="shared" si="1"/>
        <v>72.319999999999993</v>
      </c>
      <c r="J19" s="5"/>
    </row>
    <row r="20" spans="1:21" x14ac:dyDescent="0.25">
      <c r="A20" s="27">
        <f t="shared" si="2"/>
        <v>15</v>
      </c>
      <c r="B20" s="266" t="s">
        <v>199</v>
      </c>
      <c r="C20" s="534">
        <v>0</v>
      </c>
      <c r="D20" s="534">
        <v>0</v>
      </c>
      <c r="E20" s="534">
        <v>0</v>
      </c>
      <c r="F20" s="534">
        <v>0</v>
      </c>
      <c r="G20" s="532">
        <f t="shared" si="1"/>
        <v>0</v>
      </c>
      <c r="H20" s="533">
        <f t="shared" si="1"/>
        <v>0</v>
      </c>
      <c r="J20" s="5"/>
    </row>
    <row r="21" spans="1:21" x14ac:dyDescent="0.25">
      <c r="A21" s="27">
        <f t="shared" si="2"/>
        <v>16</v>
      </c>
      <c r="B21" s="266" t="s">
        <v>598</v>
      </c>
      <c r="C21" s="531">
        <f>SUM(C22:C23)</f>
        <v>85.92</v>
      </c>
      <c r="D21" s="531">
        <f t="shared" ref="D21:F21" si="4">SUM(D22:D23)</f>
        <v>42.94</v>
      </c>
      <c r="E21" s="531">
        <f t="shared" si="4"/>
        <v>89.25</v>
      </c>
      <c r="F21" s="531">
        <f t="shared" si="4"/>
        <v>43.22</v>
      </c>
      <c r="G21" s="532">
        <f t="shared" si="1"/>
        <v>3.3299999999999983</v>
      </c>
      <c r="H21" s="533">
        <f t="shared" si="1"/>
        <v>0.28000000000000114</v>
      </c>
      <c r="J21" s="5"/>
    </row>
    <row r="22" spans="1:21" x14ac:dyDescent="0.25">
      <c r="A22" s="27">
        <f t="shared" si="2"/>
        <v>17</v>
      </c>
      <c r="B22" s="262" t="s">
        <v>51</v>
      </c>
      <c r="C22" s="534">
        <v>0</v>
      </c>
      <c r="D22" s="534">
        <v>0</v>
      </c>
      <c r="E22" s="534">
        <v>0</v>
      </c>
      <c r="F22" s="534">
        <v>0</v>
      </c>
      <c r="G22" s="532">
        <f t="shared" si="1"/>
        <v>0</v>
      </c>
      <c r="H22" s="533">
        <f t="shared" si="1"/>
        <v>0</v>
      </c>
      <c r="J22" s="5"/>
    </row>
    <row r="23" spans="1:21" x14ac:dyDescent="0.25">
      <c r="A23" s="27">
        <f t="shared" si="2"/>
        <v>18</v>
      </c>
      <c r="B23" s="262" t="s">
        <v>52</v>
      </c>
      <c r="C23" s="534">
        <v>85.92</v>
      </c>
      <c r="D23" s="534">
        <v>42.94</v>
      </c>
      <c r="E23" s="534">
        <v>89.25</v>
      </c>
      <c r="F23" s="535">
        <v>43.22</v>
      </c>
      <c r="G23" s="532">
        <f t="shared" si="1"/>
        <v>3.3299999999999983</v>
      </c>
      <c r="H23" s="533">
        <f t="shared" si="1"/>
        <v>0.28000000000000114</v>
      </c>
      <c r="J23" s="5"/>
    </row>
    <row r="24" spans="1:21" x14ac:dyDescent="0.25">
      <c r="A24" s="27">
        <f t="shared" si="2"/>
        <v>19</v>
      </c>
      <c r="B24" s="266" t="s">
        <v>200</v>
      </c>
      <c r="C24" s="534">
        <v>2146.33</v>
      </c>
      <c r="D24" s="534">
        <v>0</v>
      </c>
      <c r="E24" s="534">
        <v>4417.21</v>
      </c>
      <c r="F24" s="534">
        <v>0</v>
      </c>
      <c r="G24" s="532">
        <f t="shared" si="1"/>
        <v>2270.88</v>
      </c>
      <c r="H24" s="533">
        <f t="shared" si="1"/>
        <v>0</v>
      </c>
      <c r="J24" s="5"/>
    </row>
    <row r="25" spans="1:21" x14ac:dyDescent="0.25">
      <c r="A25" s="27">
        <f t="shared" si="2"/>
        <v>20</v>
      </c>
      <c r="B25" s="390" t="s">
        <v>733</v>
      </c>
      <c r="C25" s="531">
        <f>SUM(C26:C30)</f>
        <v>13999813.630000001</v>
      </c>
      <c r="D25" s="531">
        <f t="shared" ref="D25:F25" si="5">SUM(D26:D30)</f>
        <v>0</v>
      </c>
      <c r="E25" s="531">
        <f t="shared" si="5"/>
        <v>13890048.310000001</v>
      </c>
      <c r="F25" s="531">
        <f t="shared" si="5"/>
        <v>0</v>
      </c>
      <c r="G25" s="532">
        <f t="shared" si="1"/>
        <v>-109765.3200000003</v>
      </c>
      <c r="H25" s="533">
        <f t="shared" si="1"/>
        <v>0</v>
      </c>
      <c r="I25" s="392"/>
      <c r="J25" s="5"/>
    </row>
    <row r="26" spans="1:21" x14ac:dyDescent="0.25">
      <c r="A26" s="27">
        <f t="shared" si="2"/>
        <v>21</v>
      </c>
      <c r="B26" s="263" t="s">
        <v>669</v>
      </c>
      <c r="C26" s="534">
        <v>226708.49</v>
      </c>
      <c r="D26" s="534">
        <v>0</v>
      </c>
      <c r="E26" s="534">
        <v>268320.93</v>
      </c>
      <c r="F26" s="534">
        <v>0</v>
      </c>
      <c r="G26" s="532">
        <f t="shared" si="1"/>
        <v>41612.44</v>
      </c>
      <c r="H26" s="533">
        <f t="shared" si="1"/>
        <v>0</v>
      </c>
      <c r="J26" s="5"/>
    </row>
    <row r="27" spans="1:21" x14ac:dyDescent="0.25">
      <c r="A27" s="27">
        <f t="shared" si="2"/>
        <v>22</v>
      </c>
      <c r="B27" s="263" t="s">
        <v>670</v>
      </c>
      <c r="C27" s="534">
        <v>13505135</v>
      </c>
      <c r="D27" s="534">
        <v>0</v>
      </c>
      <c r="E27" s="534">
        <v>13360297.5</v>
      </c>
      <c r="F27" s="534">
        <v>0</v>
      </c>
      <c r="G27" s="532">
        <f t="shared" si="1"/>
        <v>-144837.5</v>
      </c>
      <c r="H27" s="533">
        <f t="shared" si="1"/>
        <v>0</v>
      </c>
      <c r="J27" s="5"/>
    </row>
    <row r="28" spans="1:21" x14ac:dyDescent="0.25">
      <c r="A28" s="27">
        <f t="shared" si="2"/>
        <v>23</v>
      </c>
      <c r="B28" s="263" t="s">
        <v>711</v>
      </c>
      <c r="C28" s="534">
        <v>0</v>
      </c>
      <c r="D28" s="534">
        <v>0</v>
      </c>
      <c r="E28" s="534">
        <v>0</v>
      </c>
      <c r="F28" s="534">
        <v>0</v>
      </c>
      <c r="G28" s="532">
        <f t="shared" si="1"/>
        <v>0</v>
      </c>
      <c r="H28" s="533">
        <f t="shared" si="1"/>
        <v>0</v>
      </c>
      <c r="I28" s="162"/>
      <c r="J28" s="5"/>
    </row>
    <row r="29" spans="1:21" x14ac:dyDescent="0.25">
      <c r="A29" s="27">
        <f t="shared" si="2"/>
        <v>24</v>
      </c>
      <c r="B29" s="263" t="s">
        <v>712</v>
      </c>
      <c r="C29" s="534">
        <v>267490.14</v>
      </c>
      <c r="D29" s="534">
        <v>0</v>
      </c>
      <c r="E29" s="534">
        <v>261429.88</v>
      </c>
      <c r="F29" s="534">
        <v>0</v>
      </c>
      <c r="G29" s="532">
        <f t="shared" si="1"/>
        <v>-6060.2600000000093</v>
      </c>
      <c r="H29" s="533">
        <f t="shared" si="1"/>
        <v>0</v>
      </c>
      <c r="I29" s="162"/>
      <c r="J29" s="5"/>
    </row>
    <row r="30" spans="1:21" x14ac:dyDescent="0.25">
      <c r="A30" s="27">
        <f t="shared" si="2"/>
        <v>25</v>
      </c>
      <c r="B30" s="263" t="s">
        <v>671</v>
      </c>
      <c r="C30" s="534">
        <v>480</v>
      </c>
      <c r="D30" s="534">
        <v>0</v>
      </c>
      <c r="E30" s="534">
        <v>0</v>
      </c>
      <c r="F30" s="534">
        <v>0</v>
      </c>
      <c r="G30" s="532">
        <f t="shared" si="1"/>
        <v>-480</v>
      </c>
      <c r="H30" s="533">
        <f t="shared" si="1"/>
        <v>0</v>
      </c>
      <c r="J30" s="5"/>
    </row>
    <row r="31" spans="1:21" x14ac:dyDescent="0.25">
      <c r="A31" s="449">
        <f t="shared" si="2"/>
        <v>26</v>
      </c>
      <c r="B31" s="69" t="s">
        <v>796</v>
      </c>
      <c r="C31" s="531">
        <f>SUM(C32:C37)</f>
        <v>253954.39</v>
      </c>
      <c r="D31" s="531">
        <f t="shared" ref="D31" si="6">SUM(D32:D37)</f>
        <v>0</v>
      </c>
      <c r="E31" s="531">
        <f>SUM(E32:E37)</f>
        <v>263584.28999999998</v>
      </c>
      <c r="F31" s="531">
        <f>SUM(F32:F37)</f>
        <v>0</v>
      </c>
      <c r="G31" s="532">
        <f t="shared" si="1"/>
        <v>9629.8999999999651</v>
      </c>
      <c r="H31" s="533">
        <f t="shared" si="1"/>
        <v>0</v>
      </c>
      <c r="I31" s="448"/>
      <c r="J31" s="465"/>
      <c r="K31" s="162"/>
      <c r="L31" s="162"/>
      <c r="M31" s="162"/>
      <c r="N31" s="162"/>
      <c r="O31" s="162"/>
      <c r="P31" s="162"/>
      <c r="Q31" s="162"/>
      <c r="R31" s="162"/>
      <c r="T31" s="162"/>
      <c r="U31" s="162"/>
    </row>
    <row r="32" spans="1:21" x14ac:dyDescent="0.25">
      <c r="A32" s="27">
        <f t="shared" si="2"/>
        <v>27</v>
      </c>
      <c r="B32" s="108" t="s">
        <v>672</v>
      </c>
      <c r="C32" s="534">
        <v>162159.29</v>
      </c>
      <c r="D32" s="534">
        <v>0</v>
      </c>
      <c r="E32" s="534">
        <v>172330.01</v>
      </c>
      <c r="F32" s="534">
        <v>0</v>
      </c>
      <c r="G32" s="532">
        <f t="shared" si="1"/>
        <v>10170.720000000001</v>
      </c>
      <c r="H32" s="533">
        <f t="shared" si="1"/>
        <v>0</v>
      </c>
      <c r="J32" s="5"/>
    </row>
    <row r="33" spans="1:19" x14ac:dyDescent="0.25">
      <c r="A33" s="27">
        <f t="shared" si="2"/>
        <v>28</v>
      </c>
      <c r="B33" s="108" t="s">
        <v>673</v>
      </c>
      <c r="C33" s="534">
        <v>65856.66</v>
      </c>
      <c r="D33" s="534">
        <v>0</v>
      </c>
      <c r="E33" s="534">
        <v>71778.34</v>
      </c>
      <c r="F33" s="534">
        <v>0</v>
      </c>
      <c r="G33" s="532">
        <f t="shared" si="1"/>
        <v>5921.679999999993</v>
      </c>
      <c r="H33" s="533">
        <f t="shared" si="1"/>
        <v>0</v>
      </c>
      <c r="J33" s="5"/>
    </row>
    <row r="34" spans="1:19" x14ac:dyDescent="0.25">
      <c r="A34" s="27">
        <f t="shared" si="2"/>
        <v>29</v>
      </c>
      <c r="B34" s="108" t="s">
        <v>674</v>
      </c>
      <c r="C34" s="534">
        <v>14096</v>
      </c>
      <c r="D34" s="534">
        <v>0</v>
      </c>
      <c r="E34" s="534">
        <v>9116</v>
      </c>
      <c r="F34" s="534">
        <v>0</v>
      </c>
      <c r="G34" s="532">
        <f t="shared" si="1"/>
        <v>-4980</v>
      </c>
      <c r="H34" s="533">
        <f t="shared" si="1"/>
        <v>0</v>
      </c>
      <c r="J34" s="5"/>
    </row>
    <row r="35" spans="1:19" x14ac:dyDescent="0.25">
      <c r="A35" s="27">
        <f t="shared" si="2"/>
        <v>30</v>
      </c>
      <c r="B35" s="108" t="s">
        <v>675</v>
      </c>
      <c r="C35" s="534">
        <v>10971.44</v>
      </c>
      <c r="D35" s="534">
        <v>0</v>
      </c>
      <c r="E35" s="534">
        <v>9823.94</v>
      </c>
      <c r="F35" s="534">
        <v>0</v>
      </c>
      <c r="G35" s="532">
        <f t="shared" si="1"/>
        <v>-1147.5</v>
      </c>
      <c r="H35" s="533">
        <f t="shared" si="1"/>
        <v>0</v>
      </c>
      <c r="J35" s="5"/>
    </row>
    <row r="36" spans="1:19" x14ac:dyDescent="0.25">
      <c r="A36" s="27">
        <f t="shared" si="2"/>
        <v>31</v>
      </c>
      <c r="B36" s="108" t="s">
        <v>667</v>
      </c>
      <c r="C36" s="534">
        <v>871</v>
      </c>
      <c r="D36" s="534">
        <v>0</v>
      </c>
      <c r="E36" s="534">
        <v>536</v>
      </c>
      <c r="F36" s="534">
        <v>0</v>
      </c>
      <c r="G36" s="532">
        <f t="shared" si="1"/>
        <v>-335</v>
      </c>
      <c r="H36" s="533">
        <f t="shared" si="1"/>
        <v>0</v>
      </c>
      <c r="J36" s="5"/>
    </row>
    <row r="37" spans="1:19" x14ac:dyDescent="0.25">
      <c r="A37" s="27">
        <f t="shared" si="2"/>
        <v>32</v>
      </c>
      <c r="B37" s="108" t="s">
        <v>668</v>
      </c>
      <c r="C37" s="534">
        <v>0</v>
      </c>
      <c r="D37" s="534">
        <v>0</v>
      </c>
      <c r="E37" s="534">
        <v>0</v>
      </c>
      <c r="F37" s="534">
        <v>0</v>
      </c>
      <c r="G37" s="532">
        <f t="shared" si="1"/>
        <v>0</v>
      </c>
      <c r="H37" s="533">
        <f t="shared" si="1"/>
        <v>0</v>
      </c>
      <c r="J37" s="5"/>
    </row>
    <row r="38" spans="1:19" x14ac:dyDescent="0.25">
      <c r="A38" s="27">
        <f t="shared" si="2"/>
        <v>33</v>
      </c>
      <c r="B38" s="108" t="s">
        <v>779</v>
      </c>
      <c r="C38" s="534">
        <v>366043.32</v>
      </c>
      <c r="D38" s="534">
        <v>0</v>
      </c>
      <c r="E38" s="534">
        <v>544278.32999999996</v>
      </c>
      <c r="F38" s="534">
        <v>0</v>
      </c>
      <c r="G38" s="532">
        <f t="shared" si="1"/>
        <v>178235.00999999995</v>
      </c>
      <c r="H38" s="533">
        <f t="shared" si="1"/>
        <v>0</v>
      </c>
      <c r="I38" s="413"/>
      <c r="J38" s="5"/>
    </row>
    <row r="39" spans="1:19" s="300" customFormat="1" ht="14.25" customHeight="1" x14ac:dyDescent="0.3">
      <c r="A39" s="27">
        <f t="shared" si="2"/>
        <v>34</v>
      </c>
      <c r="B39" s="69" t="s">
        <v>714</v>
      </c>
      <c r="C39" s="531">
        <f>SUM(C40:C49)</f>
        <v>915963.02999999991</v>
      </c>
      <c r="D39" s="531">
        <f t="shared" ref="D39:F39" si="7">SUM(D40:D49)</f>
        <v>0.13</v>
      </c>
      <c r="E39" s="531">
        <f t="shared" si="7"/>
        <v>1248046.3899999999</v>
      </c>
      <c r="F39" s="531">
        <f t="shared" si="7"/>
        <v>16.38</v>
      </c>
      <c r="G39" s="532">
        <f t="shared" si="1"/>
        <v>332083.36</v>
      </c>
      <c r="H39" s="533">
        <f t="shared" si="1"/>
        <v>16.25</v>
      </c>
      <c r="I39" s="1"/>
      <c r="J39" s="466"/>
      <c r="S39" s="1"/>
    </row>
    <row r="40" spans="1:19" x14ac:dyDescent="0.25">
      <c r="A40" s="27">
        <f t="shared" si="2"/>
        <v>35</v>
      </c>
      <c r="B40" s="108" t="s">
        <v>649</v>
      </c>
      <c r="C40" s="534">
        <v>50405.71</v>
      </c>
      <c r="D40" s="534">
        <v>0</v>
      </c>
      <c r="E40" s="534">
        <v>84325.46</v>
      </c>
      <c r="F40" s="534">
        <v>0</v>
      </c>
      <c r="G40" s="532">
        <f t="shared" si="1"/>
        <v>33919.750000000007</v>
      </c>
      <c r="H40" s="533">
        <f t="shared" si="1"/>
        <v>0</v>
      </c>
      <c r="J40" s="5"/>
    </row>
    <row r="41" spans="1:19" x14ac:dyDescent="0.25">
      <c r="A41" s="27">
        <f t="shared" si="2"/>
        <v>36</v>
      </c>
      <c r="B41" s="108" t="s">
        <v>53</v>
      </c>
      <c r="C41" s="534">
        <v>0</v>
      </c>
      <c r="D41" s="534">
        <v>0</v>
      </c>
      <c r="E41" s="534">
        <v>0</v>
      </c>
      <c r="F41" s="534">
        <v>0</v>
      </c>
      <c r="G41" s="532">
        <f t="shared" si="1"/>
        <v>0</v>
      </c>
      <c r="H41" s="533">
        <f t="shared" si="1"/>
        <v>0</v>
      </c>
      <c r="J41" s="5"/>
    </row>
    <row r="42" spans="1:19" x14ac:dyDescent="0.25">
      <c r="A42" s="27">
        <f t="shared" si="2"/>
        <v>37</v>
      </c>
      <c r="B42" s="108" t="s">
        <v>54</v>
      </c>
      <c r="C42" s="534">
        <v>0</v>
      </c>
      <c r="D42" s="534">
        <v>0</v>
      </c>
      <c r="E42" s="534">
        <v>0</v>
      </c>
      <c r="F42" s="534">
        <v>0</v>
      </c>
      <c r="G42" s="532">
        <f t="shared" si="1"/>
        <v>0</v>
      </c>
      <c r="H42" s="533">
        <f t="shared" si="1"/>
        <v>0</v>
      </c>
      <c r="J42" s="5"/>
    </row>
    <row r="43" spans="1:19" x14ac:dyDescent="0.25">
      <c r="A43" s="27">
        <f t="shared" si="2"/>
        <v>38</v>
      </c>
      <c r="B43" s="108" t="s">
        <v>55</v>
      </c>
      <c r="C43" s="534">
        <v>-135272.17000000001</v>
      </c>
      <c r="D43" s="534">
        <v>0</v>
      </c>
      <c r="E43" s="534">
        <v>567.5</v>
      </c>
      <c r="F43" s="534">
        <v>0</v>
      </c>
      <c r="G43" s="532">
        <f t="shared" si="1"/>
        <v>135839.67000000001</v>
      </c>
      <c r="H43" s="533">
        <f t="shared" si="1"/>
        <v>0</v>
      </c>
      <c r="J43" s="5"/>
    </row>
    <row r="44" spans="1:19" x14ac:dyDescent="0.25">
      <c r="A44" s="27">
        <f t="shared" si="2"/>
        <v>39</v>
      </c>
      <c r="B44" s="108" t="s">
        <v>56</v>
      </c>
      <c r="C44" s="534">
        <v>0</v>
      </c>
      <c r="D44" s="534">
        <v>0</v>
      </c>
      <c r="E44" s="534">
        <v>0</v>
      </c>
      <c r="F44" s="534">
        <v>0</v>
      </c>
      <c r="G44" s="532">
        <f t="shared" si="1"/>
        <v>0</v>
      </c>
      <c r="H44" s="533">
        <f t="shared" si="1"/>
        <v>0</v>
      </c>
      <c r="J44" s="5"/>
    </row>
    <row r="45" spans="1:19" x14ac:dyDescent="0.25">
      <c r="A45" s="27">
        <f t="shared" si="2"/>
        <v>40</v>
      </c>
      <c r="B45" s="108" t="s">
        <v>57</v>
      </c>
      <c r="C45" s="534">
        <v>1033162.34</v>
      </c>
      <c r="D45" s="534">
        <v>0</v>
      </c>
      <c r="E45" s="534">
        <v>1100273.3799999999</v>
      </c>
      <c r="F45" s="534">
        <v>0</v>
      </c>
      <c r="G45" s="532">
        <f t="shared" si="1"/>
        <v>67111.039999999921</v>
      </c>
      <c r="H45" s="533">
        <f t="shared" si="1"/>
        <v>0</v>
      </c>
      <c r="J45" s="5"/>
    </row>
    <row r="46" spans="1:19" x14ac:dyDescent="0.25">
      <c r="A46" s="27">
        <f t="shared" si="2"/>
        <v>41</v>
      </c>
      <c r="B46" s="351" t="s">
        <v>580</v>
      </c>
      <c r="C46" s="534">
        <v>0</v>
      </c>
      <c r="D46" s="534">
        <v>0</v>
      </c>
      <c r="E46" s="534">
        <v>0</v>
      </c>
      <c r="F46" s="534">
        <v>0</v>
      </c>
      <c r="G46" s="532">
        <f t="shared" si="1"/>
        <v>0</v>
      </c>
      <c r="H46" s="533">
        <f t="shared" si="1"/>
        <v>0</v>
      </c>
    </row>
    <row r="47" spans="1:19" x14ac:dyDescent="0.25">
      <c r="A47" s="27">
        <f t="shared" si="2"/>
        <v>42</v>
      </c>
      <c r="B47" s="108" t="s">
        <v>58</v>
      </c>
      <c r="C47" s="534">
        <v>0</v>
      </c>
      <c r="D47" s="534">
        <v>0</v>
      </c>
      <c r="E47" s="534">
        <v>0</v>
      </c>
      <c r="F47" s="534">
        <v>0</v>
      </c>
      <c r="G47" s="532">
        <f t="shared" si="1"/>
        <v>0</v>
      </c>
      <c r="H47" s="533">
        <f t="shared" si="1"/>
        <v>0</v>
      </c>
      <c r="J47" s="5"/>
    </row>
    <row r="48" spans="1:19" x14ac:dyDescent="0.25">
      <c r="A48" s="27">
        <f t="shared" si="2"/>
        <v>43</v>
      </c>
      <c r="B48" s="108" t="s">
        <v>641</v>
      </c>
      <c r="C48" s="534">
        <v>2550</v>
      </c>
      <c r="D48" s="534">
        <v>0</v>
      </c>
      <c r="E48" s="534">
        <v>0</v>
      </c>
      <c r="F48" s="534">
        <v>0</v>
      </c>
      <c r="G48" s="532">
        <f t="shared" si="1"/>
        <v>-2550</v>
      </c>
      <c r="H48" s="533">
        <f t="shared" si="1"/>
        <v>0</v>
      </c>
      <c r="J48" s="5"/>
    </row>
    <row r="49" spans="1:16" x14ac:dyDescent="0.25">
      <c r="A49" s="27">
        <f t="shared" si="2"/>
        <v>44</v>
      </c>
      <c r="B49" s="108" t="s">
        <v>780</v>
      </c>
      <c r="C49" s="534">
        <v>-34882.85</v>
      </c>
      <c r="D49" s="534">
        <v>0.13</v>
      </c>
      <c r="E49" s="534">
        <v>62880.05</v>
      </c>
      <c r="F49" s="534">
        <v>16.38</v>
      </c>
      <c r="G49" s="532">
        <f t="shared" si="1"/>
        <v>97762.9</v>
      </c>
      <c r="H49" s="533">
        <f t="shared" si="1"/>
        <v>16.25</v>
      </c>
      <c r="I49" s="301"/>
      <c r="J49" s="467"/>
      <c r="K49" s="301"/>
      <c r="L49" s="301"/>
      <c r="M49" s="301"/>
      <c r="N49" s="301"/>
      <c r="O49" s="301"/>
      <c r="P49" s="301"/>
    </row>
    <row r="50" spans="1:16" x14ac:dyDescent="0.25">
      <c r="A50" s="27">
        <f t="shared" si="2"/>
        <v>45</v>
      </c>
      <c r="B50" s="69" t="s">
        <v>203</v>
      </c>
      <c r="C50" s="534">
        <v>2257.8000000000002</v>
      </c>
      <c r="D50" s="534">
        <v>0</v>
      </c>
      <c r="E50" s="534">
        <v>12474.29</v>
      </c>
      <c r="F50" s="534">
        <v>0</v>
      </c>
      <c r="G50" s="532">
        <f t="shared" si="1"/>
        <v>10216.490000000002</v>
      </c>
      <c r="H50" s="533">
        <f t="shared" si="1"/>
        <v>0</v>
      </c>
      <c r="J50" s="5"/>
    </row>
    <row r="51" spans="1:16" x14ac:dyDescent="0.25">
      <c r="A51" s="27">
        <f t="shared" si="2"/>
        <v>46</v>
      </c>
      <c r="B51" s="69" t="s">
        <v>83</v>
      </c>
      <c r="C51" s="534">
        <v>0</v>
      </c>
      <c r="D51" s="534">
        <v>0</v>
      </c>
      <c r="E51" s="534">
        <v>0</v>
      </c>
      <c r="F51" s="534">
        <v>0</v>
      </c>
      <c r="G51" s="532">
        <f t="shared" si="1"/>
        <v>0</v>
      </c>
      <c r="H51" s="533">
        <f t="shared" si="1"/>
        <v>0</v>
      </c>
      <c r="J51" s="5"/>
    </row>
    <row r="52" spans="1:16" x14ac:dyDescent="0.25">
      <c r="A52" s="27">
        <f t="shared" si="2"/>
        <v>47</v>
      </c>
      <c r="B52" s="69" t="s">
        <v>81</v>
      </c>
      <c r="C52" s="534">
        <v>0</v>
      </c>
      <c r="D52" s="534">
        <v>0</v>
      </c>
      <c r="E52" s="534">
        <v>0</v>
      </c>
      <c r="F52" s="534">
        <v>0</v>
      </c>
      <c r="G52" s="532">
        <f t="shared" si="1"/>
        <v>0</v>
      </c>
      <c r="H52" s="533">
        <f t="shared" si="1"/>
        <v>0</v>
      </c>
      <c r="J52" s="5"/>
    </row>
    <row r="53" spans="1:16" x14ac:dyDescent="0.25">
      <c r="A53" s="27">
        <f t="shared" si="2"/>
        <v>48</v>
      </c>
      <c r="B53" s="69" t="s">
        <v>187</v>
      </c>
      <c r="C53" s="534">
        <v>35.5</v>
      </c>
      <c r="D53" s="534">
        <v>0</v>
      </c>
      <c r="E53" s="534">
        <v>17.5</v>
      </c>
      <c r="F53" s="534">
        <v>24.54</v>
      </c>
      <c r="G53" s="532">
        <f t="shared" si="1"/>
        <v>-18</v>
      </c>
      <c r="H53" s="533">
        <f t="shared" si="1"/>
        <v>24.54</v>
      </c>
      <c r="J53" s="5"/>
    </row>
    <row r="54" spans="1:16" x14ac:dyDescent="0.25">
      <c r="A54" s="27">
        <f t="shared" si="2"/>
        <v>49</v>
      </c>
      <c r="B54" s="69" t="s">
        <v>139</v>
      </c>
      <c r="C54" s="534">
        <v>0</v>
      </c>
      <c r="D54" s="534">
        <v>0</v>
      </c>
      <c r="E54" s="534">
        <v>0</v>
      </c>
      <c r="F54" s="534">
        <v>0</v>
      </c>
      <c r="G54" s="532">
        <f t="shared" si="1"/>
        <v>0</v>
      </c>
      <c r="H54" s="533">
        <f t="shared" si="1"/>
        <v>0</v>
      </c>
      <c r="J54" s="5"/>
    </row>
    <row r="55" spans="1:16" ht="18.75" x14ac:dyDescent="0.25">
      <c r="A55" s="27">
        <f t="shared" si="2"/>
        <v>50</v>
      </c>
      <c r="B55" s="390" t="s">
        <v>732</v>
      </c>
      <c r="C55" s="536">
        <f>SUM(C56:C61)</f>
        <v>113012.68</v>
      </c>
      <c r="D55" s="536">
        <f t="shared" ref="D55:E55" si="8">SUM(D56:D61)</f>
        <v>18541</v>
      </c>
      <c r="E55" s="536">
        <f t="shared" si="8"/>
        <v>132492.69</v>
      </c>
      <c r="F55" s="536">
        <v>40015.61</v>
      </c>
      <c r="G55" s="532">
        <f t="shared" si="1"/>
        <v>19480.010000000009</v>
      </c>
      <c r="H55" s="533">
        <f t="shared" si="1"/>
        <v>21474.61</v>
      </c>
      <c r="I55" s="392"/>
      <c r="J55" s="5"/>
    </row>
    <row r="56" spans="1:16" x14ac:dyDescent="0.25">
      <c r="A56" s="27">
        <f t="shared" si="2"/>
        <v>51</v>
      </c>
      <c r="B56" s="108" t="s">
        <v>130</v>
      </c>
      <c r="C56" s="534">
        <v>64852.68</v>
      </c>
      <c r="D56" s="534">
        <v>18541</v>
      </c>
      <c r="E56" s="534">
        <v>65346.69</v>
      </c>
      <c r="F56" s="537">
        <v>40015.61</v>
      </c>
      <c r="G56" s="532">
        <f t="shared" si="1"/>
        <v>494.01000000000204</v>
      </c>
      <c r="H56" s="533" t="s">
        <v>178</v>
      </c>
      <c r="J56" s="5"/>
    </row>
    <row r="57" spans="1:16" x14ac:dyDescent="0.25">
      <c r="A57" s="27">
        <f t="shared" si="2"/>
        <v>52</v>
      </c>
      <c r="B57" s="108" t="s">
        <v>59</v>
      </c>
      <c r="C57" s="534">
        <v>48160</v>
      </c>
      <c r="D57" s="537" t="s">
        <v>178</v>
      </c>
      <c r="E57" s="534">
        <v>67146</v>
      </c>
      <c r="F57" s="537" t="s">
        <v>178</v>
      </c>
      <c r="G57" s="532">
        <f t="shared" si="1"/>
        <v>18986</v>
      </c>
      <c r="H57" s="533" t="s">
        <v>178</v>
      </c>
      <c r="J57" s="5"/>
    </row>
    <row r="58" spans="1:16" ht="31.5" x14ac:dyDescent="0.25">
      <c r="A58" s="27">
        <f t="shared" si="2"/>
        <v>53</v>
      </c>
      <c r="B58" s="108" t="s">
        <v>610</v>
      </c>
      <c r="C58" s="534">
        <v>0</v>
      </c>
      <c r="D58" s="537" t="s">
        <v>178</v>
      </c>
      <c r="E58" s="534">
        <v>0</v>
      </c>
      <c r="F58" s="537" t="s">
        <v>178</v>
      </c>
      <c r="G58" s="532">
        <f t="shared" si="1"/>
        <v>0</v>
      </c>
      <c r="H58" s="533" t="s">
        <v>178</v>
      </c>
      <c r="J58" s="5"/>
    </row>
    <row r="59" spans="1:16" ht="18.75" x14ac:dyDescent="0.25">
      <c r="A59" s="27">
        <f t="shared" si="2"/>
        <v>54</v>
      </c>
      <c r="B59" s="108" t="s">
        <v>691</v>
      </c>
      <c r="C59" s="534">
        <v>0</v>
      </c>
      <c r="D59" s="537" t="s">
        <v>178</v>
      </c>
      <c r="E59" s="534">
        <v>0</v>
      </c>
      <c r="F59" s="537" t="s">
        <v>178</v>
      </c>
      <c r="G59" s="532">
        <f t="shared" si="1"/>
        <v>0</v>
      </c>
      <c r="H59" s="533" t="s">
        <v>178</v>
      </c>
      <c r="J59" s="5"/>
    </row>
    <row r="60" spans="1:16" x14ac:dyDescent="0.25">
      <c r="A60" s="27">
        <f t="shared" si="2"/>
        <v>55</v>
      </c>
      <c r="B60" s="108" t="s">
        <v>608</v>
      </c>
      <c r="C60" s="534">
        <v>0</v>
      </c>
      <c r="D60" s="537" t="s">
        <v>178</v>
      </c>
      <c r="E60" s="534">
        <v>0</v>
      </c>
      <c r="F60" s="537" t="s">
        <v>178</v>
      </c>
      <c r="G60" s="532">
        <f t="shared" si="1"/>
        <v>0</v>
      </c>
      <c r="H60" s="533" t="s">
        <v>178</v>
      </c>
      <c r="J60" s="5"/>
    </row>
    <row r="61" spans="1:16" x14ac:dyDescent="0.25">
      <c r="A61" s="27">
        <f t="shared" si="2"/>
        <v>56</v>
      </c>
      <c r="B61" s="69" t="s">
        <v>204</v>
      </c>
      <c r="C61" s="534">
        <v>0</v>
      </c>
      <c r="D61" s="534">
        <v>0</v>
      </c>
      <c r="E61" s="534">
        <v>0</v>
      </c>
      <c r="F61" s="534">
        <v>0</v>
      </c>
      <c r="G61" s="532">
        <f t="shared" si="1"/>
        <v>0</v>
      </c>
      <c r="H61" s="533">
        <f t="shared" si="1"/>
        <v>0</v>
      </c>
      <c r="J61" s="5"/>
    </row>
    <row r="62" spans="1:16" x14ac:dyDescent="0.25">
      <c r="A62" s="27">
        <f t="shared" si="2"/>
        <v>57</v>
      </c>
      <c r="B62" s="69" t="s">
        <v>82</v>
      </c>
      <c r="C62" s="534">
        <v>0</v>
      </c>
      <c r="D62" s="534">
        <v>101114.49</v>
      </c>
      <c r="E62" s="534">
        <v>0</v>
      </c>
      <c r="F62" s="534">
        <v>87660.55</v>
      </c>
      <c r="G62" s="532">
        <f t="shared" si="1"/>
        <v>0</v>
      </c>
      <c r="H62" s="533">
        <f t="shared" si="1"/>
        <v>-13453.940000000002</v>
      </c>
      <c r="J62" s="5"/>
    </row>
    <row r="63" spans="1:16" x14ac:dyDescent="0.25">
      <c r="A63" s="27">
        <f t="shared" si="2"/>
        <v>58</v>
      </c>
      <c r="B63" s="352" t="s">
        <v>84</v>
      </c>
      <c r="C63" s="534">
        <v>22103.48</v>
      </c>
      <c r="D63" s="534">
        <v>0</v>
      </c>
      <c r="E63" s="534">
        <v>20877</v>
      </c>
      <c r="F63" s="534">
        <v>0</v>
      </c>
      <c r="G63" s="532">
        <f t="shared" si="1"/>
        <v>-1226.4799999999996</v>
      </c>
      <c r="H63" s="533">
        <f t="shared" si="1"/>
        <v>0</v>
      </c>
      <c r="I63" s="162"/>
      <c r="J63" s="5"/>
    </row>
    <row r="64" spans="1:16" x14ac:dyDescent="0.25">
      <c r="A64" s="27">
        <f t="shared" si="2"/>
        <v>59</v>
      </c>
      <c r="B64" s="352" t="s">
        <v>781</v>
      </c>
      <c r="C64" s="534">
        <v>0</v>
      </c>
      <c r="D64" s="534">
        <v>0</v>
      </c>
      <c r="E64" s="534">
        <v>0</v>
      </c>
      <c r="F64" s="534">
        <v>0</v>
      </c>
      <c r="G64" s="532">
        <f t="shared" si="1"/>
        <v>0</v>
      </c>
      <c r="H64" s="533">
        <f t="shared" si="1"/>
        <v>0</v>
      </c>
      <c r="I64" s="162"/>
      <c r="J64" s="5"/>
    </row>
    <row r="65" spans="1:19" x14ac:dyDescent="0.25">
      <c r="A65" s="27">
        <f t="shared" si="2"/>
        <v>60</v>
      </c>
      <c r="B65" s="353" t="s">
        <v>631</v>
      </c>
      <c r="C65" s="534">
        <v>0</v>
      </c>
      <c r="D65" s="534">
        <v>0</v>
      </c>
      <c r="E65" s="534">
        <v>0</v>
      </c>
      <c r="F65" s="534">
        <v>0</v>
      </c>
      <c r="G65" s="532">
        <f>E65-C65</f>
        <v>0</v>
      </c>
      <c r="H65" s="533">
        <f t="shared" si="1"/>
        <v>0</v>
      </c>
      <c r="I65" s="162"/>
      <c r="J65" s="5"/>
    </row>
    <row r="66" spans="1:19" x14ac:dyDescent="0.25">
      <c r="A66" s="27">
        <f t="shared" si="2"/>
        <v>61</v>
      </c>
      <c r="B66" s="353" t="s">
        <v>782</v>
      </c>
      <c r="C66" s="534">
        <v>0</v>
      </c>
      <c r="D66" s="534">
        <v>0</v>
      </c>
      <c r="E66" s="534">
        <v>0</v>
      </c>
      <c r="F66" s="534">
        <v>0</v>
      </c>
      <c r="G66" s="532">
        <f>E66-C66</f>
        <v>0</v>
      </c>
      <c r="H66" s="533">
        <f t="shared" si="1"/>
        <v>0</v>
      </c>
      <c r="I66" s="162"/>
      <c r="J66" s="5"/>
    </row>
    <row r="67" spans="1:19" x14ac:dyDescent="0.25">
      <c r="A67" s="449">
        <f t="shared" si="2"/>
        <v>62</v>
      </c>
      <c r="B67" s="352" t="s">
        <v>783</v>
      </c>
      <c r="C67" s="534">
        <v>2398061.4700000002</v>
      </c>
      <c r="D67" s="534">
        <v>35478.21</v>
      </c>
      <c r="E67" s="534">
        <v>3590091.84</v>
      </c>
      <c r="F67" s="534">
        <v>70675.22</v>
      </c>
      <c r="G67" s="532">
        <f>E67-C67</f>
        <v>1192030.3699999996</v>
      </c>
      <c r="H67" s="533">
        <f t="shared" si="1"/>
        <v>35197.01</v>
      </c>
      <c r="I67" s="450"/>
      <c r="J67" s="5"/>
    </row>
    <row r="68" spans="1:19" x14ac:dyDescent="0.25">
      <c r="A68" s="27">
        <f t="shared" si="2"/>
        <v>63</v>
      </c>
      <c r="B68" s="69" t="s">
        <v>85</v>
      </c>
      <c r="C68" s="534">
        <v>48479229.920000002</v>
      </c>
      <c r="D68" s="534">
        <v>0</v>
      </c>
      <c r="E68" s="534">
        <v>52229174.409999996</v>
      </c>
      <c r="F68" s="534">
        <v>0</v>
      </c>
      <c r="G68" s="532">
        <f t="shared" si="1"/>
        <v>3749944.4899999946</v>
      </c>
      <c r="H68" s="533">
        <f t="shared" si="1"/>
        <v>0</v>
      </c>
      <c r="J68" s="5"/>
    </row>
    <row r="69" spans="1:19" x14ac:dyDescent="0.25">
      <c r="A69" s="27">
        <f t="shared" si="2"/>
        <v>64</v>
      </c>
      <c r="B69" s="354" t="s">
        <v>171</v>
      </c>
      <c r="C69" s="538"/>
      <c r="D69" s="538"/>
      <c r="E69" s="538"/>
      <c r="F69" s="538"/>
      <c r="G69" s="532">
        <f t="shared" si="1"/>
        <v>0</v>
      </c>
      <c r="H69" s="533">
        <f t="shared" si="1"/>
        <v>0</v>
      </c>
      <c r="J69" s="5"/>
    </row>
    <row r="70" spans="1:19" x14ac:dyDescent="0.25">
      <c r="A70" s="27">
        <f t="shared" si="2"/>
        <v>65</v>
      </c>
      <c r="B70" s="354" t="s">
        <v>91</v>
      </c>
      <c r="C70" s="539">
        <v>421466.54</v>
      </c>
      <c r="D70" s="539"/>
      <c r="E70" s="539">
        <v>614065.14</v>
      </c>
      <c r="F70" s="539"/>
      <c r="G70" s="532">
        <f t="shared" si="1"/>
        <v>192598.60000000003</v>
      </c>
      <c r="H70" s="533">
        <f t="shared" si="1"/>
        <v>0</v>
      </c>
      <c r="I70" s="414"/>
      <c r="J70" s="5"/>
    </row>
    <row r="71" spans="1:19" s="112" customFormat="1" ht="49.5" customHeight="1" thickBot="1" x14ac:dyDescent="0.3">
      <c r="A71" s="27">
        <f t="shared" si="2"/>
        <v>66</v>
      </c>
      <c r="B71" s="391" t="s">
        <v>784</v>
      </c>
      <c r="C71" s="540">
        <f>C6+C11+C16+C17+C18+C19+C20+C21+C24+C25+C31+C38+C39+C50+C51+C52+C53+C54+C55+C61+C62+C63+C64+C65+C66+C68+C67</f>
        <v>67378778.13000001</v>
      </c>
      <c r="D71" s="540">
        <f>D6+D11+D16+D17+D18+D19+D20+D21+D24+D25+D31+D38+D39+D50+D51+D52+D53+D54+D55+D61+D62+D63+D64+D65+D66+D68+D67</f>
        <v>884172.34999999986</v>
      </c>
      <c r="E71" s="540">
        <f>E6+E11+E16+E17+E18+E19+E20+E21+E24+E25+E31+E38+E39+E50+E51+E52+E53+E54+E55+E61+E62+E63+E64+E65+E66+E68+E67</f>
        <v>73054975.870000005</v>
      </c>
      <c r="F71" s="540">
        <f>F6+F11+F16+F17+F18+F19+F20+F21+F24+F25+F31+F38+F39+F50+F51+F52+F53+F54+F55+F61+F62+F63+F64+F65+F66+F68+F67</f>
        <v>886213.2699999999</v>
      </c>
      <c r="G71" s="541">
        <f>E71-C71</f>
        <v>5676197.7399999946</v>
      </c>
      <c r="H71" s="542">
        <f t="shared" si="1"/>
        <v>2040.9200000000419</v>
      </c>
      <c r="J71" s="468"/>
      <c r="S71" s="1"/>
    </row>
    <row r="72" spans="1:19" ht="21" customHeight="1" x14ac:dyDescent="0.25">
      <c r="B72" s="3"/>
      <c r="C72" s="543"/>
      <c r="D72" s="544">
        <f>C71+D71</f>
        <v>68262950.480000004</v>
      </c>
      <c r="E72" s="545"/>
      <c r="F72" s="544">
        <f>E71+F71</f>
        <v>73941189.140000001</v>
      </c>
      <c r="G72" s="543"/>
      <c r="H72" s="543"/>
      <c r="I72" s="298" t="s">
        <v>624</v>
      </c>
    </row>
    <row r="73" spans="1:19" x14ac:dyDescent="0.25">
      <c r="A73" s="679" t="s">
        <v>692</v>
      </c>
      <c r="B73" s="680"/>
      <c r="C73" s="680"/>
      <c r="D73" s="680"/>
      <c r="E73" s="680"/>
      <c r="F73" s="680"/>
      <c r="G73" s="680"/>
      <c r="H73" s="681"/>
      <c r="I73" s="301"/>
    </row>
    <row r="74" spans="1:19" ht="30.75" customHeight="1" x14ac:dyDescent="0.25">
      <c r="A74" s="682" t="s">
        <v>131</v>
      </c>
      <c r="B74" s="683"/>
      <c r="C74" s="683"/>
      <c r="D74" s="683"/>
      <c r="E74" s="683"/>
      <c r="F74" s="683"/>
      <c r="G74" s="683"/>
      <c r="H74" s="684"/>
    </row>
    <row r="76" spans="1:19" ht="24.75" customHeight="1" x14ac:dyDescent="0.3">
      <c r="B76" s="562"/>
      <c r="D76" s="567"/>
      <c r="F76" s="567"/>
    </row>
    <row r="77" spans="1:19" ht="18.75" customHeight="1" x14ac:dyDescent="0.25"/>
  </sheetData>
  <mergeCells count="9">
    <mergeCell ref="A73:H73"/>
    <mergeCell ref="A74:H74"/>
    <mergeCell ref="A1:H1"/>
    <mergeCell ref="A2:H2"/>
    <mergeCell ref="A3:A4"/>
    <mergeCell ref="B3:B4"/>
    <mergeCell ref="C3:D3"/>
    <mergeCell ref="E3:F3"/>
    <mergeCell ref="G3:H3"/>
  </mergeCells>
  <printOptions gridLines="1"/>
  <pageMargins left="0.24" right="0.31496062992125984" top="0.43307086614173229" bottom="0.47244094488188981" header="0.39370078740157483" footer="0.23622047244094491"/>
  <pageSetup paperSize="9" scale="48" fitToWidth="2" fitToHeight="2" orientation="landscape" r:id="rId1"/>
  <headerFooter alignWithMargins="0">
    <oddFooter>&amp;C&amp;P z &amp;N</oddFooter>
  </headerFooter>
  <rowBreaks count="1" manualBreakCount="1">
    <brk id="38"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zoomScale="80" zoomScaleNormal="80" workbookViewId="0">
      <selection activeCell="D10" sqref="D10"/>
    </sheetView>
  </sheetViews>
  <sheetFormatPr defaultColWidth="9.140625" defaultRowHeight="15.75" x14ac:dyDescent="0.25"/>
  <cols>
    <col min="1" max="1" width="7.85546875" style="3" customWidth="1"/>
    <col min="2" max="2" width="98.28515625" style="5" customWidth="1"/>
    <col min="3" max="3" width="16.85546875" style="1" customWidth="1"/>
    <col min="4" max="4" width="17.28515625" style="1" customWidth="1"/>
    <col min="5" max="5" width="32.140625" style="1" customWidth="1"/>
    <col min="6" max="6" width="9.140625" style="1"/>
    <col min="7" max="7" width="6.5703125" style="1" customWidth="1"/>
    <col min="8" max="8" width="9.140625" style="1"/>
    <col min="9" max="9" width="9.140625" style="1" customWidth="1"/>
    <col min="10" max="16384" width="9.140625" style="1"/>
  </cols>
  <sheetData>
    <row r="1" spans="1:9" ht="45.75" customHeight="1" thickBot="1" x14ac:dyDescent="0.3">
      <c r="A1" s="673" t="s">
        <v>815</v>
      </c>
      <c r="B1" s="674"/>
      <c r="C1" s="674"/>
      <c r="D1" s="675"/>
      <c r="E1" s="162"/>
    </row>
    <row r="2" spans="1:9" ht="37.5" customHeight="1" x14ac:dyDescent="0.25">
      <c r="A2" s="670" t="s">
        <v>246</v>
      </c>
      <c r="B2" s="671"/>
      <c r="C2" s="671"/>
      <c r="D2" s="672"/>
    </row>
    <row r="3" spans="1:9" s="9" customFormat="1" ht="31.5" x14ac:dyDescent="0.25">
      <c r="A3" s="527" t="s">
        <v>114</v>
      </c>
      <c r="B3" s="529" t="s">
        <v>191</v>
      </c>
      <c r="C3" s="528">
        <v>2020</v>
      </c>
      <c r="D3" s="264">
        <v>2021</v>
      </c>
    </row>
    <row r="4" spans="1:9" s="9" customFormat="1" x14ac:dyDescent="0.25">
      <c r="A4" s="527"/>
      <c r="B4" s="529"/>
      <c r="C4" s="528" t="s">
        <v>157</v>
      </c>
      <c r="D4" s="264" t="s">
        <v>158</v>
      </c>
      <c r="F4" s="83"/>
    </row>
    <row r="5" spans="1:9" x14ac:dyDescent="0.25">
      <c r="A5" s="27">
        <v>1</v>
      </c>
      <c r="B5" s="266" t="s">
        <v>682</v>
      </c>
      <c r="C5" s="363">
        <f>+SUM(C6:C9)</f>
        <v>13999813.630000001</v>
      </c>
      <c r="D5" s="363">
        <f>+SUM(D6:D9)</f>
        <v>13890048.310000001</v>
      </c>
      <c r="E5" s="9"/>
      <c r="F5" s="270"/>
      <c r="G5" s="177"/>
    </row>
    <row r="6" spans="1:9" x14ac:dyDescent="0.25">
      <c r="A6" s="27">
        <v>2</v>
      </c>
      <c r="B6" s="39" t="s">
        <v>659</v>
      </c>
      <c r="C6" s="44">
        <v>480</v>
      </c>
      <c r="D6" s="265">
        <v>0</v>
      </c>
      <c r="E6" s="269"/>
      <c r="F6" s="9"/>
      <c r="I6" s="162"/>
    </row>
    <row r="7" spans="1:9" x14ac:dyDescent="0.25">
      <c r="A7" s="27">
        <v>3</v>
      </c>
      <c r="B7" s="39" t="s">
        <v>660</v>
      </c>
      <c r="C7" s="44">
        <v>226708.49</v>
      </c>
      <c r="D7" s="265">
        <v>268320.93</v>
      </c>
      <c r="E7" s="269"/>
      <c r="F7" s="9"/>
      <c r="I7" s="162"/>
    </row>
    <row r="8" spans="1:9" x14ac:dyDescent="0.25">
      <c r="A8" s="27">
        <v>4</v>
      </c>
      <c r="B8" s="39" t="s">
        <v>710</v>
      </c>
      <c r="C8" s="44">
        <v>13505135</v>
      </c>
      <c r="D8" s="265">
        <v>13360297.5</v>
      </c>
      <c r="E8" s="269"/>
      <c r="F8" s="9"/>
      <c r="I8" s="162"/>
    </row>
    <row r="9" spans="1:9" x14ac:dyDescent="0.25">
      <c r="A9" s="27">
        <v>5</v>
      </c>
      <c r="B9" s="262" t="s">
        <v>709</v>
      </c>
      <c r="C9" s="44">
        <v>267490.14</v>
      </c>
      <c r="D9" s="265">
        <v>261429.88</v>
      </c>
      <c r="E9" s="269"/>
      <c r="F9" s="9"/>
      <c r="I9" s="162"/>
    </row>
    <row r="10" spans="1:9" x14ac:dyDescent="0.25">
      <c r="A10" s="27">
        <v>6</v>
      </c>
      <c r="B10" s="54" t="s">
        <v>690</v>
      </c>
      <c r="C10" s="52">
        <f>SUM(C11:C16)</f>
        <v>253954.39</v>
      </c>
      <c r="D10" s="222">
        <f>SUM(D11:D16)</f>
        <v>263584.28999999998</v>
      </c>
    </row>
    <row r="11" spans="1:9" x14ac:dyDescent="0.25">
      <c r="A11" s="27">
        <v>7</v>
      </c>
      <c r="B11" s="39" t="s">
        <v>661</v>
      </c>
      <c r="C11" s="44">
        <v>162159.29</v>
      </c>
      <c r="D11" s="265">
        <v>172330.01</v>
      </c>
    </row>
    <row r="12" spans="1:9" x14ac:dyDescent="0.25">
      <c r="A12" s="27">
        <v>8</v>
      </c>
      <c r="B12" s="39" t="s">
        <v>662</v>
      </c>
      <c r="C12" s="44">
        <v>65856.66</v>
      </c>
      <c r="D12" s="265">
        <v>71778.34</v>
      </c>
    </row>
    <row r="13" spans="1:9" x14ac:dyDescent="0.25">
      <c r="A13" s="27">
        <v>9</v>
      </c>
      <c r="B13" s="39" t="s">
        <v>663</v>
      </c>
      <c r="C13" s="44">
        <v>14096</v>
      </c>
      <c r="D13" s="265">
        <v>9116</v>
      </c>
    </row>
    <row r="14" spans="1:9" x14ac:dyDescent="0.25">
      <c r="A14" s="27">
        <v>10</v>
      </c>
      <c r="B14" s="39" t="s">
        <v>664</v>
      </c>
      <c r="C14" s="44">
        <v>10971.44</v>
      </c>
      <c r="D14" s="265">
        <v>9823.94</v>
      </c>
    </row>
    <row r="15" spans="1:9" ht="31.5" x14ac:dyDescent="0.25">
      <c r="A15" s="27">
        <v>11</v>
      </c>
      <c r="B15" s="39" t="s">
        <v>665</v>
      </c>
      <c r="C15" s="44">
        <v>871</v>
      </c>
      <c r="D15" s="265">
        <v>536</v>
      </c>
    </row>
    <row r="16" spans="1:9" x14ac:dyDescent="0.25">
      <c r="A16" s="27">
        <v>12</v>
      </c>
      <c r="B16" s="39" t="s">
        <v>666</v>
      </c>
      <c r="C16" s="44">
        <v>0</v>
      </c>
      <c r="D16" s="265">
        <v>0</v>
      </c>
    </row>
    <row r="17" spans="1:4" x14ac:dyDescent="0.25">
      <c r="A17" s="27">
        <v>13</v>
      </c>
      <c r="B17" s="54" t="s">
        <v>134</v>
      </c>
      <c r="C17" s="52">
        <f>(C6+C7)*0.2</f>
        <v>45437.698000000004</v>
      </c>
      <c r="D17" s="222">
        <f>(D6+D7)*0.2</f>
        <v>53664.186000000002</v>
      </c>
    </row>
    <row r="18" spans="1:4" ht="16.5" thickBot="1" x14ac:dyDescent="0.3">
      <c r="A18" s="27">
        <v>14</v>
      </c>
      <c r="B18" s="55" t="s">
        <v>197</v>
      </c>
      <c r="C18" s="129">
        <v>56086</v>
      </c>
      <c r="D18" s="658">
        <v>119941</v>
      </c>
    </row>
    <row r="19" spans="1:4" x14ac:dyDescent="0.25">
      <c r="B19" s="8"/>
    </row>
    <row r="20" spans="1:4" x14ac:dyDescent="0.25">
      <c r="A20" s="235"/>
      <c r="B20" s="271"/>
    </row>
    <row r="21" spans="1:4" x14ac:dyDescent="0.25">
      <c r="B21" s="267"/>
    </row>
    <row r="22" spans="1:4" x14ac:dyDescent="0.25">
      <c r="B22" s="267"/>
    </row>
    <row r="23" spans="1:4" x14ac:dyDescent="0.25">
      <c r="B23" s="8"/>
    </row>
    <row r="24" spans="1:4" x14ac:dyDescent="0.25">
      <c r="B24" s="8"/>
    </row>
    <row r="25" spans="1:4" x14ac:dyDescent="0.25">
      <c r="B25" s="8"/>
    </row>
    <row r="26" spans="1:4" x14ac:dyDescent="0.25">
      <c r="B26" s="8"/>
    </row>
  </sheetData>
  <mergeCells count="2">
    <mergeCell ref="A1:D1"/>
    <mergeCell ref="A2:D2"/>
  </mergeCells>
  <pageMargins left="0.70866141732283472" right="0.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2"/>
  <sheetViews>
    <sheetView zoomScale="60" zoomScaleNormal="60" zoomScaleSheetLayoutView="80" workbookViewId="0">
      <pane xSplit="2" ySplit="5" topLeftCell="C96" activePane="bottomRight" state="frozen"/>
      <selection pane="topRight" activeCell="C1" sqref="C1"/>
      <selection pane="bottomLeft" activeCell="A6" sqref="A6"/>
      <selection pane="bottomRight" activeCell="I113" sqref="I113"/>
    </sheetView>
  </sheetViews>
  <sheetFormatPr defaultColWidth="9.140625" defaultRowHeight="15.75" x14ac:dyDescent="0.25"/>
  <cols>
    <col min="1" max="1" width="8.42578125" style="446" customWidth="1"/>
    <col min="2" max="2" width="74.140625" style="447" customWidth="1"/>
    <col min="3" max="3" width="18" style="416" customWidth="1"/>
    <col min="4" max="7" width="17" style="416" customWidth="1"/>
    <col min="8" max="8" width="18" style="416" customWidth="1"/>
    <col min="9" max="9" width="61.42578125" style="417" customWidth="1"/>
    <col min="10" max="10" width="33.5703125" style="416" customWidth="1"/>
    <col min="11" max="11" width="38.140625" style="416" customWidth="1"/>
    <col min="12" max="12" width="8.85546875" style="416" customWidth="1"/>
    <col min="13" max="16384" width="9.140625" style="416"/>
  </cols>
  <sheetData>
    <row r="1" spans="1:15" ht="35.1" customHeight="1" thickBot="1" x14ac:dyDescent="0.3">
      <c r="A1" s="695" t="s">
        <v>816</v>
      </c>
      <c r="B1" s="696"/>
      <c r="C1" s="696"/>
      <c r="D1" s="696"/>
      <c r="E1" s="696"/>
      <c r="F1" s="696"/>
      <c r="G1" s="696"/>
      <c r="H1" s="697"/>
      <c r="I1" s="415"/>
    </row>
    <row r="2" spans="1:15" ht="32.450000000000003" customHeight="1" x14ac:dyDescent="0.25">
      <c r="A2" s="698" t="s">
        <v>901</v>
      </c>
      <c r="B2" s="699"/>
      <c r="C2" s="699"/>
      <c r="D2" s="699"/>
      <c r="E2" s="699"/>
      <c r="F2" s="699"/>
      <c r="G2" s="699"/>
      <c r="H2" s="700"/>
    </row>
    <row r="3" spans="1:15" s="419" customFormat="1" ht="31.5" customHeight="1" x14ac:dyDescent="0.25">
      <c r="A3" s="701" t="s">
        <v>114</v>
      </c>
      <c r="B3" s="702" t="s">
        <v>191</v>
      </c>
      <c r="C3" s="704">
        <v>2020</v>
      </c>
      <c r="D3" s="704"/>
      <c r="E3" s="704">
        <v>2021</v>
      </c>
      <c r="F3" s="704"/>
      <c r="G3" s="705" t="s">
        <v>814</v>
      </c>
      <c r="H3" s="706"/>
      <c r="I3" s="418"/>
    </row>
    <row r="4" spans="1:15" ht="31.5" customHeight="1" x14ac:dyDescent="0.25">
      <c r="A4" s="701"/>
      <c r="B4" s="703"/>
      <c r="C4" s="420" t="s">
        <v>192</v>
      </c>
      <c r="D4" s="420" t="s">
        <v>193</v>
      </c>
      <c r="E4" s="420" t="s">
        <v>192</v>
      </c>
      <c r="F4" s="420" t="s">
        <v>193</v>
      </c>
      <c r="G4" s="420" t="s">
        <v>192</v>
      </c>
      <c r="H4" s="421" t="s">
        <v>193</v>
      </c>
    </row>
    <row r="5" spans="1:15" x14ac:dyDescent="0.25">
      <c r="A5" s="422"/>
      <c r="B5" s="423"/>
      <c r="C5" s="424" t="s">
        <v>157</v>
      </c>
      <c r="D5" s="424" t="s">
        <v>158</v>
      </c>
      <c r="E5" s="424" t="s">
        <v>159</v>
      </c>
      <c r="F5" s="424" t="s">
        <v>165</v>
      </c>
      <c r="G5" s="424" t="s">
        <v>13</v>
      </c>
      <c r="H5" s="425" t="s">
        <v>14</v>
      </c>
    </row>
    <row r="6" spans="1:15" x14ac:dyDescent="0.25">
      <c r="A6" s="422">
        <v>1</v>
      </c>
      <c r="B6" s="426" t="s">
        <v>699</v>
      </c>
      <c r="C6" s="546">
        <f>SUM(C7:C18)</f>
        <v>2821441.9400000004</v>
      </c>
      <c r="D6" s="546">
        <f>SUM(D7:D18)</f>
        <v>222836.33999999997</v>
      </c>
      <c r="E6" s="546">
        <f>SUM(E7:E18)</f>
        <v>3146764.09</v>
      </c>
      <c r="F6" s="546">
        <f>SUM(F7:F18)</f>
        <v>205464.63999999998</v>
      </c>
      <c r="G6" s="546">
        <f>E6-C6</f>
        <v>325322.14999999944</v>
      </c>
      <c r="H6" s="547">
        <f>F6-D6</f>
        <v>-17371.699999999983</v>
      </c>
      <c r="O6" s="469"/>
    </row>
    <row r="7" spans="1:15" ht="17.25" customHeight="1" x14ac:dyDescent="0.25">
      <c r="A7" s="422">
        <f>A6+1</f>
        <v>2</v>
      </c>
      <c r="B7" s="427" t="s">
        <v>581</v>
      </c>
      <c r="C7" s="548">
        <v>174179.86</v>
      </c>
      <c r="D7" s="548">
        <v>2452.58</v>
      </c>
      <c r="E7" s="548">
        <v>121634.37</v>
      </c>
      <c r="F7" s="548">
        <v>5162.1499999999996</v>
      </c>
      <c r="G7" s="549">
        <f>E7-C7</f>
        <v>-52545.489999999991</v>
      </c>
      <c r="H7" s="550">
        <f>F7-D7</f>
        <v>2709.5699999999997</v>
      </c>
      <c r="O7" s="469"/>
    </row>
    <row r="8" spans="1:15" ht="30.6" customHeight="1" x14ac:dyDescent="0.25">
      <c r="A8" s="422">
        <f t="shared" ref="A8:A71" si="0">A7+1</f>
        <v>3</v>
      </c>
      <c r="B8" s="428" t="s">
        <v>635</v>
      </c>
      <c r="C8" s="548">
        <v>975790.8</v>
      </c>
      <c r="D8" s="548">
        <v>1109.73</v>
      </c>
      <c r="E8" s="548">
        <v>1125405.22</v>
      </c>
      <c r="F8" s="548">
        <v>337.46</v>
      </c>
      <c r="G8" s="549">
        <f t="shared" ref="G8:H71" si="1">E8-C8</f>
        <v>149614.41999999993</v>
      </c>
      <c r="H8" s="550">
        <f t="shared" si="1"/>
        <v>-772.27</v>
      </c>
      <c r="O8" s="469"/>
    </row>
    <row r="9" spans="1:15" x14ac:dyDescent="0.25">
      <c r="A9" s="422">
        <f t="shared" si="0"/>
        <v>4</v>
      </c>
      <c r="B9" s="427" t="s">
        <v>582</v>
      </c>
      <c r="C9" s="548">
        <v>169345.21</v>
      </c>
      <c r="D9" s="548">
        <v>589.26</v>
      </c>
      <c r="E9" s="548">
        <v>174821.12</v>
      </c>
      <c r="F9" s="548">
        <v>711.97</v>
      </c>
      <c r="G9" s="549">
        <f t="shared" si="1"/>
        <v>5475.9100000000035</v>
      </c>
      <c r="H9" s="550">
        <f t="shared" si="1"/>
        <v>122.71000000000004</v>
      </c>
      <c r="O9" s="469"/>
    </row>
    <row r="10" spans="1:15" x14ac:dyDescent="0.25">
      <c r="A10" s="422">
        <f t="shared" si="0"/>
        <v>5</v>
      </c>
      <c r="B10" s="427" t="s">
        <v>583</v>
      </c>
      <c r="C10" s="548">
        <v>17968.82</v>
      </c>
      <c r="D10" s="548">
        <v>751.75</v>
      </c>
      <c r="E10" s="548">
        <v>22015.88</v>
      </c>
      <c r="F10" s="548">
        <v>361.12</v>
      </c>
      <c r="G10" s="549">
        <f t="shared" si="1"/>
        <v>4047.0600000000013</v>
      </c>
      <c r="H10" s="550">
        <f t="shared" si="1"/>
        <v>-390.63</v>
      </c>
      <c r="O10" s="469"/>
    </row>
    <row r="11" spans="1:15" x14ac:dyDescent="0.25">
      <c r="A11" s="422">
        <f t="shared" si="0"/>
        <v>6</v>
      </c>
      <c r="B11" s="427" t="s">
        <v>584</v>
      </c>
      <c r="C11" s="548">
        <v>14655.12</v>
      </c>
      <c r="D11" s="548">
        <v>2168.62</v>
      </c>
      <c r="E11" s="548">
        <v>15996.92</v>
      </c>
      <c r="F11" s="548">
        <v>1376.36</v>
      </c>
      <c r="G11" s="549">
        <f t="shared" si="1"/>
        <v>1341.7999999999993</v>
      </c>
      <c r="H11" s="550">
        <f t="shared" si="1"/>
        <v>-792.26</v>
      </c>
      <c r="O11" s="469"/>
    </row>
    <row r="12" spans="1:15" x14ac:dyDescent="0.25">
      <c r="A12" s="422">
        <f t="shared" si="0"/>
        <v>7</v>
      </c>
      <c r="B12" s="427" t="s">
        <v>585</v>
      </c>
      <c r="C12" s="548">
        <v>155297.32999999999</v>
      </c>
      <c r="D12" s="548">
        <v>11852.32</v>
      </c>
      <c r="E12" s="548">
        <v>87697.9</v>
      </c>
      <c r="F12" s="548">
        <v>4967.22</v>
      </c>
      <c r="G12" s="549">
        <f t="shared" si="1"/>
        <v>-67599.429999999993</v>
      </c>
      <c r="H12" s="550">
        <f t="shared" si="1"/>
        <v>-6885.0999999999995</v>
      </c>
      <c r="O12" s="469"/>
    </row>
    <row r="13" spans="1:15" ht="31.5" x14ac:dyDescent="0.25">
      <c r="A13" s="422">
        <f t="shared" si="0"/>
        <v>8</v>
      </c>
      <c r="B13" s="427" t="s">
        <v>60</v>
      </c>
      <c r="C13" s="548">
        <v>93401.600000000006</v>
      </c>
      <c r="D13" s="548">
        <v>8592.7199999999993</v>
      </c>
      <c r="E13" s="548">
        <v>90159.23</v>
      </c>
      <c r="F13" s="548">
        <v>7068.2</v>
      </c>
      <c r="G13" s="549">
        <f t="shared" si="1"/>
        <v>-3242.3700000000099</v>
      </c>
      <c r="H13" s="550">
        <f t="shared" si="1"/>
        <v>-1524.5199999999995</v>
      </c>
      <c r="O13" s="469"/>
    </row>
    <row r="14" spans="1:15" x14ac:dyDescent="0.25">
      <c r="A14" s="422">
        <f t="shared" si="0"/>
        <v>9</v>
      </c>
      <c r="B14" s="427" t="s">
        <v>61</v>
      </c>
      <c r="C14" s="548">
        <v>98842.93</v>
      </c>
      <c r="D14" s="548">
        <v>153054.06</v>
      </c>
      <c r="E14" s="548">
        <v>118515.29</v>
      </c>
      <c r="F14" s="548">
        <v>151416.47</v>
      </c>
      <c r="G14" s="549">
        <f t="shared" si="1"/>
        <v>19672.36</v>
      </c>
      <c r="H14" s="550">
        <f t="shared" si="1"/>
        <v>-1637.5899999999965</v>
      </c>
      <c r="O14" s="469"/>
    </row>
    <row r="15" spans="1:15" ht="31.5" x14ac:dyDescent="0.25">
      <c r="A15" s="422">
        <f t="shared" si="0"/>
        <v>10</v>
      </c>
      <c r="B15" s="429" t="s">
        <v>62</v>
      </c>
      <c r="C15" s="548">
        <v>419125.58</v>
      </c>
      <c r="D15" s="548">
        <v>20959.89</v>
      </c>
      <c r="E15" s="548">
        <v>562320.66</v>
      </c>
      <c r="F15" s="548">
        <v>2835.53</v>
      </c>
      <c r="G15" s="549">
        <f t="shared" si="1"/>
        <v>143195.08000000002</v>
      </c>
      <c r="H15" s="550">
        <f t="shared" si="1"/>
        <v>-18124.36</v>
      </c>
      <c r="O15" s="469"/>
    </row>
    <row r="16" spans="1:15" ht="16.149999999999999" customHeight="1" x14ac:dyDescent="0.25">
      <c r="A16" s="422">
        <f t="shared" si="0"/>
        <v>11</v>
      </c>
      <c r="B16" s="427" t="s">
        <v>63</v>
      </c>
      <c r="C16" s="548">
        <v>111274.05</v>
      </c>
      <c r="D16" s="548">
        <v>1485</v>
      </c>
      <c r="E16" s="548">
        <v>114392.73</v>
      </c>
      <c r="F16" s="548">
        <v>1783.27</v>
      </c>
      <c r="G16" s="549">
        <f t="shared" si="1"/>
        <v>3118.679999999993</v>
      </c>
      <c r="H16" s="550">
        <f t="shared" si="1"/>
        <v>298.27</v>
      </c>
      <c r="O16" s="469"/>
    </row>
    <row r="17" spans="1:15" ht="31.5" x14ac:dyDescent="0.25">
      <c r="A17" s="422">
        <f t="shared" si="0"/>
        <v>12</v>
      </c>
      <c r="B17" s="429" t="s">
        <v>785</v>
      </c>
      <c r="C17" s="548">
        <v>576128.17000000004</v>
      </c>
      <c r="D17" s="548">
        <v>13761.61</v>
      </c>
      <c r="E17" s="548">
        <v>671859.15</v>
      </c>
      <c r="F17" s="548">
        <v>19087.96</v>
      </c>
      <c r="G17" s="549">
        <f t="shared" si="1"/>
        <v>95730.979999999981</v>
      </c>
      <c r="H17" s="550">
        <f t="shared" si="1"/>
        <v>5326.3499999999985</v>
      </c>
      <c r="I17" s="430"/>
      <c r="O17" s="469"/>
    </row>
    <row r="18" spans="1:15" ht="31.5" x14ac:dyDescent="0.25">
      <c r="A18" s="422">
        <f t="shared" si="0"/>
        <v>13</v>
      </c>
      <c r="B18" s="427" t="s">
        <v>845</v>
      </c>
      <c r="C18" s="548">
        <v>15432.47</v>
      </c>
      <c r="D18" s="548">
        <v>6058.8</v>
      </c>
      <c r="E18" s="548">
        <v>41945.62</v>
      </c>
      <c r="F18" s="548">
        <v>10356.93</v>
      </c>
      <c r="G18" s="549">
        <f t="shared" si="1"/>
        <v>26513.15</v>
      </c>
      <c r="H18" s="550">
        <f t="shared" si="1"/>
        <v>4298.13</v>
      </c>
      <c r="I18" s="430"/>
      <c r="O18" s="469"/>
    </row>
    <row r="19" spans="1:15" x14ac:dyDescent="0.25">
      <c r="A19" s="422">
        <f t="shared" si="0"/>
        <v>14</v>
      </c>
      <c r="B19" s="426" t="s">
        <v>700</v>
      </c>
      <c r="C19" s="546">
        <f>SUM(C20:C25)</f>
        <v>1800997.1400000001</v>
      </c>
      <c r="D19" s="546">
        <f>SUM(D20:D25)</f>
        <v>53018.05999999999</v>
      </c>
      <c r="E19" s="546">
        <f>SUM(E20:E25)</f>
        <v>1815634.98</v>
      </c>
      <c r="F19" s="546">
        <f>SUM(F20:F25)</f>
        <v>49441.29</v>
      </c>
      <c r="G19" s="546">
        <f t="shared" si="1"/>
        <v>14637.839999999851</v>
      </c>
      <c r="H19" s="547">
        <f t="shared" si="1"/>
        <v>-3576.7699999999895</v>
      </c>
      <c r="O19" s="469"/>
    </row>
    <row r="20" spans="1:15" x14ac:dyDescent="0.25">
      <c r="A20" s="422">
        <f t="shared" si="0"/>
        <v>15</v>
      </c>
      <c r="B20" s="427" t="s">
        <v>586</v>
      </c>
      <c r="C20" s="548">
        <v>540272.35</v>
      </c>
      <c r="D20" s="548">
        <v>18288.27</v>
      </c>
      <c r="E20" s="548">
        <v>543993.01</v>
      </c>
      <c r="F20" s="548">
        <v>18709.189999999999</v>
      </c>
      <c r="G20" s="549">
        <f t="shared" si="1"/>
        <v>3720.6600000000326</v>
      </c>
      <c r="H20" s="550">
        <f t="shared" si="1"/>
        <v>420.91999999999825</v>
      </c>
      <c r="O20" s="469"/>
    </row>
    <row r="21" spans="1:15" x14ac:dyDescent="0.25">
      <c r="A21" s="422">
        <f t="shared" si="0"/>
        <v>16</v>
      </c>
      <c r="B21" s="427" t="s">
        <v>587</v>
      </c>
      <c r="C21" s="548">
        <v>1041468.77</v>
      </c>
      <c r="D21" s="548">
        <v>17773.55</v>
      </c>
      <c r="E21" s="548">
        <v>1058736.26</v>
      </c>
      <c r="F21" s="548">
        <v>15689.21</v>
      </c>
      <c r="G21" s="549">
        <f t="shared" si="1"/>
        <v>17267.489999999991</v>
      </c>
      <c r="H21" s="550">
        <f t="shared" si="1"/>
        <v>-2084.34</v>
      </c>
      <c r="O21" s="469"/>
    </row>
    <row r="22" spans="1:15" x14ac:dyDescent="0.25">
      <c r="A22" s="422">
        <f t="shared" si="0"/>
        <v>17</v>
      </c>
      <c r="B22" s="427" t="s">
        <v>588</v>
      </c>
      <c r="C22" s="548">
        <v>122592.49</v>
      </c>
      <c r="D22" s="548">
        <v>12725.8</v>
      </c>
      <c r="E22" s="548">
        <v>128754.92</v>
      </c>
      <c r="F22" s="548">
        <v>10991.41</v>
      </c>
      <c r="G22" s="549">
        <f t="shared" si="1"/>
        <v>6162.429999999993</v>
      </c>
      <c r="H22" s="550">
        <f t="shared" si="1"/>
        <v>-1734.3899999999994</v>
      </c>
      <c r="O22" s="469"/>
    </row>
    <row r="23" spans="1:15" x14ac:dyDescent="0.25">
      <c r="A23" s="422">
        <f t="shared" si="0"/>
        <v>18</v>
      </c>
      <c r="B23" s="427" t="s">
        <v>589</v>
      </c>
      <c r="C23" s="548">
        <v>95644.99</v>
      </c>
      <c r="D23" s="548">
        <v>4212.3100000000004</v>
      </c>
      <c r="E23" s="548">
        <v>82444.34</v>
      </c>
      <c r="F23" s="548">
        <v>4023.4</v>
      </c>
      <c r="G23" s="549">
        <f t="shared" si="1"/>
        <v>-13200.650000000009</v>
      </c>
      <c r="H23" s="550">
        <f t="shared" si="1"/>
        <v>-188.91000000000031</v>
      </c>
      <c r="O23" s="469"/>
    </row>
    <row r="24" spans="1:15" x14ac:dyDescent="0.25">
      <c r="A24" s="422">
        <f t="shared" si="0"/>
        <v>19</v>
      </c>
      <c r="B24" s="427" t="s">
        <v>590</v>
      </c>
      <c r="C24" s="548">
        <v>1018.54</v>
      </c>
      <c r="D24" s="548">
        <v>18.13</v>
      </c>
      <c r="E24" s="548">
        <v>1706.45</v>
      </c>
      <c r="F24" s="548">
        <v>28.08</v>
      </c>
      <c r="G24" s="549">
        <f t="shared" si="1"/>
        <v>687.91000000000008</v>
      </c>
      <c r="H24" s="550">
        <f t="shared" si="1"/>
        <v>9.9499999999999993</v>
      </c>
      <c r="O24" s="469"/>
    </row>
    <row r="25" spans="1:15" x14ac:dyDescent="0.25">
      <c r="A25" s="422">
        <f t="shared" si="0"/>
        <v>20</v>
      </c>
      <c r="B25" s="427" t="s">
        <v>632</v>
      </c>
      <c r="C25" s="548">
        <v>0</v>
      </c>
      <c r="D25" s="548">
        <v>0</v>
      </c>
      <c r="E25" s="548">
        <v>0</v>
      </c>
      <c r="F25" s="548">
        <v>0</v>
      </c>
      <c r="G25" s="549">
        <f t="shared" si="1"/>
        <v>0</v>
      </c>
      <c r="H25" s="550">
        <f t="shared" si="1"/>
        <v>0</v>
      </c>
      <c r="O25" s="469"/>
    </row>
    <row r="26" spans="1:15" x14ac:dyDescent="0.25">
      <c r="A26" s="422">
        <f t="shared" si="0"/>
        <v>21</v>
      </c>
      <c r="B26" s="426" t="s">
        <v>188</v>
      </c>
      <c r="C26" s="551" t="s">
        <v>178</v>
      </c>
      <c r="D26" s="551" t="s">
        <v>178</v>
      </c>
      <c r="E26" s="551" t="s">
        <v>178</v>
      </c>
      <c r="F26" s="551" t="s">
        <v>178</v>
      </c>
      <c r="G26" s="552" t="s">
        <v>90</v>
      </c>
      <c r="H26" s="553" t="s">
        <v>90</v>
      </c>
      <c r="O26" s="469"/>
    </row>
    <row r="27" spans="1:15" x14ac:dyDescent="0.25">
      <c r="A27" s="422">
        <f t="shared" si="0"/>
        <v>22</v>
      </c>
      <c r="B27" s="426" t="s">
        <v>701</v>
      </c>
      <c r="C27" s="546">
        <f>SUM(C28:C31)</f>
        <v>0</v>
      </c>
      <c r="D27" s="546">
        <f>SUM(D28:D31)</f>
        <v>72479.63</v>
      </c>
      <c r="E27" s="546">
        <f>SUM(E28:E31)</f>
        <v>0</v>
      </c>
      <c r="F27" s="546">
        <f>SUM(F28:F31)</f>
        <v>63461.61</v>
      </c>
      <c r="G27" s="546">
        <f t="shared" si="1"/>
        <v>0</v>
      </c>
      <c r="H27" s="547">
        <f t="shared" si="1"/>
        <v>-9018.0200000000041</v>
      </c>
      <c r="O27" s="469"/>
    </row>
    <row r="28" spans="1:15" x14ac:dyDescent="0.25">
      <c r="A28" s="422">
        <f t="shared" si="0"/>
        <v>23</v>
      </c>
      <c r="B28" s="427" t="s">
        <v>150</v>
      </c>
      <c r="C28" s="548"/>
      <c r="D28" s="548"/>
      <c r="E28" s="548"/>
      <c r="F28" s="548"/>
      <c r="G28" s="549">
        <f t="shared" si="1"/>
        <v>0</v>
      </c>
      <c r="H28" s="550">
        <f t="shared" si="1"/>
        <v>0</v>
      </c>
      <c r="O28" s="469"/>
    </row>
    <row r="29" spans="1:15" x14ac:dyDescent="0.25">
      <c r="A29" s="422">
        <f t="shared" si="0"/>
        <v>24</v>
      </c>
      <c r="B29" s="428" t="s">
        <v>170</v>
      </c>
      <c r="C29" s="548"/>
      <c r="D29" s="548"/>
      <c r="E29" s="548"/>
      <c r="F29" s="548"/>
      <c r="G29" s="549">
        <f t="shared" si="1"/>
        <v>0</v>
      </c>
      <c r="H29" s="550">
        <f t="shared" si="1"/>
        <v>0</v>
      </c>
      <c r="O29" s="469"/>
    </row>
    <row r="30" spans="1:15" x14ac:dyDescent="0.25">
      <c r="A30" s="422">
        <f t="shared" si="0"/>
        <v>25</v>
      </c>
      <c r="B30" s="428" t="s">
        <v>24</v>
      </c>
      <c r="C30" s="548"/>
      <c r="D30" s="548"/>
      <c r="E30" s="548"/>
      <c r="F30" s="548"/>
      <c r="G30" s="549">
        <f t="shared" si="1"/>
        <v>0</v>
      </c>
      <c r="H30" s="550">
        <f t="shared" si="1"/>
        <v>0</v>
      </c>
      <c r="O30" s="469"/>
    </row>
    <row r="31" spans="1:15" x14ac:dyDescent="0.25">
      <c r="A31" s="422">
        <f t="shared" si="0"/>
        <v>26</v>
      </c>
      <c r="B31" s="427" t="s">
        <v>25</v>
      </c>
      <c r="C31" s="548"/>
      <c r="D31" s="548">
        <v>72479.63</v>
      </c>
      <c r="E31" s="548"/>
      <c r="F31" s="548">
        <v>63461.61</v>
      </c>
      <c r="G31" s="549">
        <f t="shared" si="1"/>
        <v>0</v>
      </c>
      <c r="H31" s="550">
        <f t="shared" si="1"/>
        <v>-9018.0200000000041</v>
      </c>
      <c r="O31" s="469"/>
    </row>
    <row r="32" spans="1:15" x14ac:dyDescent="0.25">
      <c r="A32" s="422">
        <f t="shared" si="0"/>
        <v>27</v>
      </c>
      <c r="B32" s="426" t="s">
        <v>702</v>
      </c>
      <c r="C32" s="546">
        <f>SUM(C33:C39)</f>
        <v>603441.22</v>
      </c>
      <c r="D32" s="546">
        <f>SUM(D33:D39)</f>
        <v>39687.050000000003</v>
      </c>
      <c r="E32" s="546">
        <f>SUM(E33:E39)</f>
        <v>712767.37000000011</v>
      </c>
      <c r="F32" s="546">
        <f>SUM(F33:F39)</f>
        <v>37508.1</v>
      </c>
      <c r="G32" s="546">
        <f t="shared" si="1"/>
        <v>109326.15000000014</v>
      </c>
      <c r="H32" s="547">
        <f t="shared" si="1"/>
        <v>-2178.9500000000044</v>
      </c>
      <c r="O32" s="469"/>
    </row>
    <row r="33" spans="1:15" x14ac:dyDescent="0.25">
      <c r="A33" s="422">
        <f t="shared" si="0"/>
        <v>28</v>
      </c>
      <c r="B33" s="427" t="s">
        <v>64</v>
      </c>
      <c r="C33" s="548">
        <v>332233.52</v>
      </c>
      <c r="D33" s="548">
        <v>21784.76</v>
      </c>
      <c r="E33" s="548">
        <v>352814.86</v>
      </c>
      <c r="F33" s="548">
        <v>1057.29</v>
      </c>
      <c r="G33" s="549">
        <f t="shared" si="1"/>
        <v>20581.339999999967</v>
      </c>
      <c r="H33" s="550">
        <f t="shared" si="1"/>
        <v>-20727.469999999998</v>
      </c>
      <c r="O33" s="469"/>
    </row>
    <row r="34" spans="1:15" ht="31.5" x14ac:dyDescent="0.25">
      <c r="A34" s="422">
        <f t="shared" si="0"/>
        <v>29</v>
      </c>
      <c r="B34" s="427" t="s">
        <v>786</v>
      </c>
      <c r="C34" s="548">
        <v>166399.60999999999</v>
      </c>
      <c r="D34" s="548">
        <v>4014.22</v>
      </c>
      <c r="E34" s="548">
        <v>212205.45</v>
      </c>
      <c r="F34" s="548">
        <v>11818.37</v>
      </c>
      <c r="G34" s="549">
        <f t="shared" si="1"/>
        <v>45805.840000000026</v>
      </c>
      <c r="H34" s="550">
        <f t="shared" si="1"/>
        <v>7804.1500000000015</v>
      </c>
      <c r="I34" s="430"/>
      <c r="O34" s="469"/>
    </row>
    <row r="35" spans="1:15" x14ac:dyDescent="0.25">
      <c r="A35" s="422">
        <f t="shared" si="0"/>
        <v>30</v>
      </c>
      <c r="B35" s="427" t="s">
        <v>65</v>
      </c>
      <c r="C35" s="548">
        <v>14399.09</v>
      </c>
      <c r="D35" s="548">
        <v>1862.4</v>
      </c>
      <c r="E35" s="548">
        <v>19209.900000000001</v>
      </c>
      <c r="F35" s="548">
        <v>3872.84</v>
      </c>
      <c r="G35" s="549">
        <f t="shared" si="1"/>
        <v>4810.8100000000013</v>
      </c>
      <c r="H35" s="550">
        <f t="shared" si="1"/>
        <v>2010.44</v>
      </c>
      <c r="O35" s="469"/>
    </row>
    <row r="36" spans="1:15" x14ac:dyDescent="0.25">
      <c r="A36" s="422">
        <f t="shared" si="0"/>
        <v>31</v>
      </c>
      <c r="B36" s="427" t="s">
        <v>66</v>
      </c>
      <c r="C36" s="548">
        <v>32941.629999999997</v>
      </c>
      <c r="D36" s="548">
        <v>9272.48</v>
      </c>
      <c r="E36" s="548">
        <v>46501.37</v>
      </c>
      <c r="F36" s="548">
        <v>20190.2</v>
      </c>
      <c r="G36" s="549">
        <f t="shared" si="1"/>
        <v>13559.740000000005</v>
      </c>
      <c r="H36" s="550">
        <f t="shared" si="1"/>
        <v>10917.720000000001</v>
      </c>
      <c r="O36" s="469"/>
    </row>
    <row r="37" spans="1:15" ht="31.5" x14ac:dyDescent="0.25">
      <c r="A37" s="422">
        <f t="shared" si="0"/>
        <v>32</v>
      </c>
      <c r="B37" s="429" t="s">
        <v>67</v>
      </c>
      <c r="C37" s="548">
        <v>4997.57</v>
      </c>
      <c r="D37" s="548">
        <v>0</v>
      </c>
      <c r="E37" s="548">
        <v>2326.8000000000002</v>
      </c>
      <c r="F37" s="548">
        <v>0</v>
      </c>
      <c r="G37" s="549">
        <f t="shared" si="1"/>
        <v>-2670.7699999999995</v>
      </c>
      <c r="H37" s="550">
        <f t="shared" si="1"/>
        <v>0</v>
      </c>
      <c r="O37" s="469"/>
    </row>
    <row r="38" spans="1:15" x14ac:dyDescent="0.25">
      <c r="A38" s="422">
        <f t="shared" si="0"/>
        <v>33</v>
      </c>
      <c r="B38" s="427" t="s">
        <v>601</v>
      </c>
      <c r="C38" s="548">
        <v>26130.93</v>
      </c>
      <c r="D38" s="548">
        <v>1111.73</v>
      </c>
      <c r="E38" s="548">
        <v>27043.99</v>
      </c>
      <c r="F38" s="548">
        <v>569.4</v>
      </c>
      <c r="G38" s="549">
        <f t="shared" si="1"/>
        <v>913.06000000000131</v>
      </c>
      <c r="H38" s="550">
        <f t="shared" si="1"/>
        <v>-542.33000000000004</v>
      </c>
      <c r="O38" s="469"/>
    </row>
    <row r="39" spans="1:15" x14ac:dyDescent="0.25">
      <c r="A39" s="422">
        <f t="shared" si="0"/>
        <v>34</v>
      </c>
      <c r="B39" s="427" t="s">
        <v>68</v>
      </c>
      <c r="C39" s="548">
        <v>26338.87</v>
      </c>
      <c r="D39" s="548">
        <v>1641.46</v>
      </c>
      <c r="E39" s="548">
        <v>52665</v>
      </c>
      <c r="F39" s="548">
        <v>0</v>
      </c>
      <c r="G39" s="549">
        <f t="shared" si="1"/>
        <v>26326.13</v>
      </c>
      <c r="H39" s="550">
        <f t="shared" si="1"/>
        <v>-1641.46</v>
      </c>
      <c r="O39" s="469"/>
    </row>
    <row r="40" spans="1:15" x14ac:dyDescent="0.25">
      <c r="A40" s="422">
        <f t="shared" si="0"/>
        <v>35</v>
      </c>
      <c r="B40" s="426" t="s">
        <v>703</v>
      </c>
      <c r="C40" s="546">
        <f>C41+C42</f>
        <v>371322.38</v>
      </c>
      <c r="D40" s="546">
        <f>D41+D42</f>
        <v>797.62</v>
      </c>
      <c r="E40" s="546">
        <f>E41+E42</f>
        <v>559975.09</v>
      </c>
      <c r="F40" s="546">
        <f>F41+F42</f>
        <v>148.55000000000001</v>
      </c>
      <c r="G40" s="546">
        <f t="shared" si="1"/>
        <v>188652.70999999996</v>
      </c>
      <c r="H40" s="547">
        <f t="shared" si="1"/>
        <v>-649.06999999999994</v>
      </c>
      <c r="O40" s="469"/>
    </row>
    <row r="41" spans="1:15" x14ac:dyDescent="0.25">
      <c r="A41" s="422">
        <f t="shared" si="0"/>
        <v>36</v>
      </c>
      <c r="B41" s="427" t="s">
        <v>591</v>
      </c>
      <c r="C41" s="548">
        <v>48509.01</v>
      </c>
      <c r="D41" s="548">
        <v>440.3</v>
      </c>
      <c r="E41" s="548">
        <v>49612.77</v>
      </c>
      <c r="F41" s="548">
        <v>148.55000000000001</v>
      </c>
      <c r="G41" s="549">
        <f t="shared" si="1"/>
        <v>1103.7599999999948</v>
      </c>
      <c r="H41" s="550">
        <f t="shared" si="1"/>
        <v>-291.75</v>
      </c>
      <c r="O41" s="469"/>
    </row>
    <row r="42" spans="1:15" x14ac:dyDescent="0.25">
      <c r="A42" s="422">
        <f t="shared" si="0"/>
        <v>37</v>
      </c>
      <c r="B42" s="427" t="s">
        <v>787</v>
      </c>
      <c r="C42" s="548">
        <v>322813.37</v>
      </c>
      <c r="D42" s="548">
        <v>357.32</v>
      </c>
      <c r="E42" s="548">
        <v>510362.32</v>
      </c>
      <c r="F42" s="548">
        <v>0</v>
      </c>
      <c r="G42" s="549">
        <f t="shared" si="1"/>
        <v>187548.95</v>
      </c>
      <c r="H42" s="550">
        <f t="shared" si="1"/>
        <v>-357.32</v>
      </c>
      <c r="I42" s="430"/>
      <c r="O42" s="469"/>
    </row>
    <row r="43" spans="1:15" x14ac:dyDescent="0.25">
      <c r="A43" s="422">
        <f t="shared" si="0"/>
        <v>38</v>
      </c>
      <c r="B43" s="426" t="s">
        <v>189</v>
      </c>
      <c r="C43" s="554">
        <v>30674.61</v>
      </c>
      <c r="D43" s="554">
        <v>4281.82</v>
      </c>
      <c r="E43" s="554">
        <v>30780.79</v>
      </c>
      <c r="F43" s="554">
        <v>0</v>
      </c>
      <c r="G43" s="549">
        <f t="shared" si="1"/>
        <v>106.18000000000029</v>
      </c>
      <c r="H43" s="550">
        <f t="shared" si="1"/>
        <v>-4281.82</v>
      </c>
      <c r="O43" s="469"/>
    </row>
    <row r="44" spans="1:15" x14ac:dyDescent="0.25">
      <c r="A44" s="422">
        <f t="shared" si="0"/>
        <v>39</v>
      </c>
      <c r="B44" s="426" t="s">
        <v>704</v>
      </c>
      <c r="C44" s="546">
        <f>SUM(C45:C59)</f>
        <v>5345377.05</v>
      </c>
      <c r="D44" s="546">
        <f>SUM(D45:D59)</f>
        <v>18465.48</v>
      </c>
      <c r="E44" s="546">
        <f>SUM(E45:E59)</f>
        <v>4058557.3800000004</v>
      </c>
      <c r="F44" s="546">
        <f>SUM(F45:F59)</f>
        <v>29359.460000000006</v>
      </c>
      <c r="G44" s="546">
        <f t="shared" si="1"/>
        <v>-1286819.6699999995</v>
      </c>
      <c r="H44" s="547">
        <f t="shared" si="1"/>
        <v>10893.980000000007</v>
      </c>
      <c r="O44" s="469"/>
    </row>
    <row r="45" spans="1:15" x14ac:dyDescent="0.25">
      <c r="A45" s="422">
        <f t="shared" si="0"/>
        <v>40</v>
      </c>
      <c r="B45" s="427" t="s">
        <v>70</v>
      </c>
      <c r="C45" s="548">
        <v>17794.849999999999</v>
      </c>
      <c r="D45" s="548">
        <v>0</v>
      </c>
      <c r="E45" s="548">
        <v>142357.01</v>
      </c>
      <c r="F45" s="548">
        <v>0</v>
      </c>
      <c r="G45" s="549">
        <f t="shared" si="1"/>
        <v>124562.16</v>
      </c>
      <c r="H45" s="550">
        <f t="shared" si="1"/>
        <v>0</v>
      </c>
      <c r="O45" s="469"/>
    </row>
    <row r="46" spans="1:15" x14ac:dyDescent="0.25">
      <c r="A46" s="422">
        <f t="shared" si="0"/>
        <v>41</v>
      </c>
      <c r="B46" s="427" t="s">
        <v>69</v>
      </c>
      <c r="C46" s="548">
        <v>15987.93</v>
      </c>
      <c r="D46" s="548">
        <v>521.47</v>
      </c>
      <c r="E46" s="548">
        <v>6611.54</v>
      </c>
      <c r="F46" s="548">
        <v>948.02</v>
      </c>
      <c r="G46" s="549">
        <f t="shared" si="1"/>
        <v>-9376.39</v>
      </c>
      <c r="H46" s="550">
        <f t="shared" si="1"/>
        <v>426.54999999999995</v>
      </c>
      <c r="O46" s="469"/>
    </row>
    <row r="47" spans="1:15" x14ac:dyDescent="0.25">
      <c r="A47" s="422">
        <f t="shared" si="0"/>
        <v>42</v>
      </c>
      <c r="B47" s="427" t="s">
        <v>708</v>
      </c>
      <c r="C47" s="548">
        <v>38035.54</v>
      </c>
      <c r="D47" s="548">
        <v>33.33</v>
      </c>
      <c r="E47" s="548">
        <v>70326.52</v>
      </c>
      <c r="F47" s="548">
        <v>0</v>
      </c>
      <c r="G47" s="549">
        <f t="shared" si="1"/>
        <v>32290.980000000003</v>
      </c>
      <c r="H47" s="550">
        <f t="shared" si="1"/>
        <v>-33.33</v>
      </c>
      <c r="O47" s="469"/>
    </row>
    <row r="48" spans="1:15" x14ac:dyDescent="0.25">
      <c r="A48" s="422">
        <f t="shared" si="0"/>
        <v>43</v>
      </c>
      <c r="B48" s="427" t="s">
        <v>71</v>
      </c>
      <c r="C48" s="548">
        <v>12792.4</v>
      </c>
      <c r="D48" s="548">
        <v>250</v>
      </c>
      <c r="E48" s="548">
        <v>32598.54</v>
      </c>
      <c r="F48" s="548">
        <v>140</v>
      </c>
      <c r="G48" s="549">
        <f t="shared" si="1"/>
        <v>19806.14</v>
      </c>
      <c r="H48" s="550">
        <f t="shared" si="1"/>
        <v>-110</v>
      </c>
      <c r="O48" s="469"/>
    </row>
    <row r="49" spans="1:24" x14ac:dyDescent="0.25">
      <c r="A49" s="422">
        <f t="shared" si="0"/>
        <v>44</v>
      </c>
      <c r="B49" s="427" t="s">
        <v>592</v>
      </c>
      <c r="C49" s="548">
        <v>37438.35</v>
      </c>
      <c r="D49" s="548">
        <v>2237.7399999999998</v>
      </c>
      <c r="E49" s="548">
        <v>39124.379999999997</v>
      </c>
      <c r="F49" s="548">
        <v>2889.05</v>
      </c>
      <c r="G49" s="549">
        <f t="shared" si="1"/>
        <v>1686.0299999999988</v>
      </c>
      <c r="H49" s="550">
        <f t="shared" si="1"/>
        <v>651.3100000000004</v>
      </c>
      <c r="O49" s="469"/>
    </row>
    <row r="50" spans="1:24" x14ac:dyDescent="0.25">
      <c r="A50" s="422">
        <f t="shared" si="0"/>
        <v>45</v>
      </c>
      <c r="B50" s="427" t="s">
        <v>72</v>
      </c>
      <c r="C50" s="548">
        <v>2351.56</v>
      </c>
      <c r="D50" s="548">
        <v>289.31</v>
      </c>
      <c r="E50" s="548">
        <v>3444.05</v>
      </c>
      <c r="F50" s="548">
        <v>217.15</v>
      </c>
      <c r="G50" s="549">
        <f t="shared" si="1"/>
        <v>1092.4900000000002</v>
      </c>
      <c r="H50" s="550">
        <f t="shared" si="1"/>
        <v>-72.16</v>
      </c>
      <c r="O50" s="469"/>
    </row>
    <row r="51" spans="1:24" x14ac:dyDescent="0.25">
      <c r="A51" s="422">
        <f t="shared" si="0"/>
        <v>46</v>
      </c>
      <c r="B51" s="427" t="s">
        <v>593</v>
      </c>
      <c r="C51" s="548">
        <v>52560.63</v>
      </c>
      <c r="D51" s="548">
        <v>3576.45</v>
      </c>
      <c r="E51" s="548">
        <v>55572.86</v>
      </c>
      <c r="F51" s="548">
        <v>5160.46</v>
      </c>
      <c r="G51" s="549">
        <f t="shared" si="1"/>
        <v>3012.2300000000032</v>
      </c>
      <c r="H51" s="550">
        <f t="shared" si="1"/>
        <v>1584.0100000000002</v>
      </c>
      <c r="O51" s="469"/>
    </row>
    <row r="52" spans="1:24" x14ac:dyDescent="0.25">
      <c r="A52" s="422">
        <f t="shared" si="0"/>
        <v>47</v>
      </c>
      <c r="B52" s="427" t="s">
        <v>594</v>
      </c>
      <c r="C52" s="548">
        <v>78076.69</v>
      </c>
      <c r="D52" s="548">
        <v>1092.2</v>
      </c>
      <c r="E52" s="548">
        <v>58861.64</v>
      </c>
      <c r="F52" s="548">
        <v>7033.88</v>
      </c>
      <c r="G52" s="549">
        <f t="shared" si="1"/>
        <v>-19215.050000000003</v>
      </c>
      <c r="H52" s="550">
        <f t="shared" si="1"/>
        <v>5941.68</v>
      </c>
      <c r="O52" s="469"/>
    </row>
    <row r="53" spans="1:24" x14ac:dyDescent="0.25">
      <c r="A53" s="422">
        <f t="shared" si="0"/>
        <v>48</v>
      </c>
      <c r="B53" s="427" t="s">
        <v>73</v>
      </c>
      <c r="C53" s="548">
        <v>109841.74</v>
      </c>
      <c r="D53" s="548">
        <v>1035.48</v>
      </c>
      <c r="E53" s="548">
        <v>85948.68</v>
      </c>
      <c r="F53" s="548">
        <v>2774.13</v>
      </c>
      <c r="G53" s="549">
        <f t="shared" si="1"/>
        <v>-23893.060000000012</v>
      </c>
      <c r="H53" s="550">
        <f t="shared" si="1"/>
        <v>1738.65</v>
      </c>
      <c r="O53" s="469"/>
    </row>
    <row r="54" spans="1:24" x14ac:dyDescent="0.25">
      <c r="A54" s="422">
        <f t="shared" si="0"/>
        <v>49</v>
      </c>
      <c r="B54" s="427" t="s">
        <v>74</v>
      </c>
      <c r="C54" s="548">
        <v>0</v>
      </c>
      <c r="D54" s="548">
        <v>0</v>
      </c>
      <c r="E54" s="548">
        <v>0</v>
      </c>
      <c r="F54" s="548">
        <v>0</v>
      </c>
      <c r="G54" s="549">
        <f t="shared" si="1"/>
        <v>0</v>
      </c>
      <c r="H54" s="550">
        <f t="shared" si="1"/>
        <v>0</v>
      </c>
      <c r="O54" s="469"/>
    </row>
    <row r="55" spans="1:24" x14ac:dyDescent="0.25">
      <c r="A55" s="422">
        <f t="shared" si="0"/>
        <v>50</v>
      </c>
      <c r="B55" s="427" t="s">
        <v>633</v>
      </c>
      <c r="C55" s="548">
        <v>8411.2199999999993</v>
      </c>
      <c r="D55" s="548">
        <v>203.77</v>
      </c>
      <c r="E55" s="548">
        <v>11765.78</v>
      </c>
      <c r="F55" s="548">
        <v>28.31</v>
      </c>
      <c r="G55" s="549">
        <f t="shared" si="1"/>
        <v>3354.5600000000013</v>
      </c>
      <c r="H55" s="550">
        <f t="shared" si="1"/>
        <v>-175.46</v>
      </c>
      <c r="O55" s="469"/>
    </row>
    <row r="56" spans="1:24" x14ac:dyDescent="0.25">
      <c r="A56" s="422">
        <f t="shared" si="0"/>
        <v>51</v>
      </c>
      <c r="B56" s="427" t="s">
        <v>49</v>
      </c>
      <c r="C56" s="548">
        <v>125520.46</v>
      </c>
      <c r="D56" s="548">
        <v>10.91</v>
      </c>
      <c r="E56" s="548">
        <v>125886.64</v>
      </c>
      <c r="F56" s="548">
        <v>1348.31</v>
      </c>
      <c r="G56" s="549">
        <f t="shared" si="1"/>
        <v>366.17999999999302</v>
      </c>
      <c r="H56" s="550">
        <f t="shared" si="1"/>
        <v>1337.3999999999999</v>
      </c>
      <c r="O56" s="469"/>
    </row>
    <row r="57" spans="1:24" x14ac:dyDescent="0.25">
      <c r="A57" s="422">
        <f t="shared" si="0"/>
        <v>52</v>
      </c>
      <c r="B57" s="427" t="s">
        <v>50</v>
      </c>
      <c r="C57" s="548">
        <v>0</v>
      </c>
      <c r="D57" s="548">
        <v>0</v>
      </c>
      <c r="E57" s="548">
        <v>0</v>
      </c>
      <c r="F57" s="548">
        <v>0</v>
      </c>
      <c r="G57" s="549">
        <f t="shared" si="1"/>
        <v>0</v>
      </c>
      <c r="H57" s="550">
        <f t="shared" si="1"/>
        <v>0</v>
      </c>
      <c r="O57" s="469"/>
    </row>
    <row r="58" spans="1:24" ht="47.25" x14ac:dyDescent="0.25">
      <c r="A58" s="422">
        <f t="shared" si="0"/>
        <v>53</v>
      </c>
      <c r="B58" s="427" t="s">
        <v>683</v>
      </c>
      <c r="C58" s="548">
        <v>4846565.68</v>
      </c>
      <c r="D58" s="548">
        <v>9214.82</v>
      </c>
      <c r="E58" s="548">
        <v>3425230.6</v>
      </c>
      <c r="F58" s="548">
        <v>8820.15</v>
      </c>
      <c r="G58" s="549">
        <f t="shared" si="1"/>
        <v>-1421335.0799999996</v>
      </c>
      <c r="H58" s="550">
        <f t="shared" si="1"/>
        <v>-394.67000000000007</v>
      </c>
      <c r="J58" s="694"/>
      <c r="K58" s="694"/>
      <c r="L58" s="694"/>
      <c r="O58" s="469"/>
    </row>
    <row r="59" spans="1:24" x14ac:dyDescent="0.25">
      <c r="A59" s="422">
        <f t="shared" si="0"/>
        <v>54</v>
      </c>
      <c r="B59" s="427" t="s">
        <v>678</v>
      </c>
      <c r="C59" s="548">
        <v>0</v>
      </c>
      <c r="D59" s="548">
        <v>0</v>
      </c>
      <c r="E59" s="548">
        <v>829.14</v>
      </c>
      <c r="F59" s="548">
        <v>0</v>
      </c>
      <c r="G59" s="549">
        <f t="shared" si="1"/>
        <v>829.14</v>
      </c>
      <c r="H59" s="550">
        <f t="shared" si="1"/>
        <v>0</v>
      </c>
      <c r="O59" s="469"/>
    </row>
    <row r="60" spans="1:24" x14ac:dyDescent="0.25">
      <c r="A60" s="422">
        <f t="shared" si="0"/>
        <v>55</v>
      </c>
      <c r="B60" s="426" t="s">
        <v>705</v>
      </c>
      <c r="C60" s="546">
        <f>C61+C62</f>
        <v>31301605.390000001</v>
      </c>
      <c r="D60" s="546">
        <f>D61+D62</f>
        <v>191176.19999999998</v>
      </c>
      <c r="E60" s="546">
        <f>E61+E62</f>
        <v>33612827.579999998</v>
      </c>
      <c r="F60" s="546">
        <f>F61+F62</f>
        <v>216995.85</v>
      </c>
      <c r="G60" s="546">
        <f t="shared" si="1"/>
        <v>2311222.1899999976</v>
      </c>
      <c r="H60" s="547">
        <f t="shared" si="1"/>
        <v>25819.650000000023</v>
      </c>
      <c r="O60" s="469"/>
    </row>
    <row r="61" spans="1:24" x14ac:dyDescent="0.25">
      <c r="A61" s="422">
        <f t="shared" si="0"/>
        <v>56</v>
      </c>
      <c r="B61" s="427" t="s">
        <v>788</v>
      </c>
      <c r="C61" s="548">
        <v>30868379.850000001</v>
      </c>
      <c r="D61" s="548">
        <v>171436.46</v>
      </c>
      <c r="E61" s="548">
        <v>33010981.239999998</v>
      </c>
      <c r="F61" s="548">
        <v>198342.85</v>
      </c>
      <c r="G61" s="549">
        <f t="shared" si="1"/>
        <v>2142601.3899999969</v>
      </c>
      <c r="H61" s="550">
        <f t="shared" si="1"/>
        <v>26906.390000000014</v>
      </c>
      <c r="I61" s="661"/>
      <c r="O61" s="469"/>
    </row>
    <row r="62" spans="1:24" x14ac:dyDescent="0.25">
      <c r="A62" s="422">
        <f t="shared" si="0"/>
        <v>57</v>
      </c>
      <c r="B62" s="426" t="s">
        <v>706</v>
      </c>
      <c r="C62" s="546">
        <f>SUM(C63:C65)</f>
        <v>433225.54</v>
      </c>
      <c r="D62" s="546">
        <f>SUM(D63:D65)</f>
        <v>19739.739999999998</v>
      </c>
      <c r="E62" s="546">
        <f>SUM(E63:E65)</f>
        <v>601846.34000000008</v>
      </c>
      <c r="F62" s="546">
        <f>SUM(F63:F65)</f>
        <v>18653</v>
      </c>
      <c r="G62" s="546">
        <f t="shared" si="1"/>
        <v>168620.8000000001</v>
      </c>
      <c r="H62" s="547">
        <f t="shared" si="1"/>
        <v>-1086.739999999998</v>
      </c>
      <c r="O62" s="469"/>
    </row>
    <row r="63" spans="1:24" s="432" customFormat="1" x14ac:dyDescent="0.25">
      <c r="A63" s="422">
        <f t="shared" si="0"/>
        <v>58</v>
      </c>
      <c r="B63" s="431" t="s">
        <v>2</v>
      </c>
      <c r="C63" s="555">
        <v>152.55000000000001</v>
      </c>
      <c r="D63" s="555">
        <v>0</v>
      </c>
      <c r="E63" s="555">
        <v>60.86</v>
      </c>
      <c r="F63" s="555">
        <v>0</v>
      </c>
      <c r="G63" s="549">
        <f t="shared" si="1"/>
        <v>-91.690000000000012</v>
      </c>
      <c r="H63" s="550">
        <f t="shared" si="1"/>
        <v>0</v>
      </c>
      <c r="I63" s="664"/>
      <c r="O63" s="470"/>
      <c r="X63" s="416"/>
    </row>
    <row r="64" spans="1:24" ht="31.5" x14ac:dyDescent="0.25">
      <c r="A64" s="422">
        <f t="shared" si="0"/>
        <v>59</v>
      </c>
      <c r="B64" s="431" t="s">
        <v>3</v>
      </c>
      <c r="C64" s="548">
        <v>366599.41</v>
      </c>
      <c r="D64" s="548">
        <v>13104.74</v>
      </c>
      <c r="E64" s="548">
        <v>548660.04</v>
      </c>
      <c r="F64" s="548">
        <v>8645</v>
      </c>
      <c r="G64" s="549">
        <f t="shared" si="1"/>
        <v>182060.63000000006</v>
      </c>
      <c r="H64" s="550">
        <f t="shared" si="1"/>
        <v>-4459.74</v>
      </c>
      <c r="O64" s="469"/>
    </row>
    <row r="65" spans="1:15" x14ac:dyDescent="0.25">
      <c r="A65" s="422">
        <f t="shared" si="0"/>
        <v>60</v>
      </c>
      <c r="B65" s="427" t="s">
        <v>132</v>
      </c>
      <c r="C65" s="548">
        <v>66473.58</v>
      </c>
      <c r="D65" s="548">
        <v>6635</v>
      </c>
      <c r="E65" s="548">
        <v>53125.440000000002</v>
      </c>
      <c r="F65" s="548">
        <v>10008</v>
      </c>
      <c r="G65" s="549">
        <f t="shared" si="1"/>
        <v>-13348.14</v>
      </c>
      <c r="H65" s="550">
        <f t="shared" si="1"/>
        <v>3373</v>
      </c>
      <c r="O65" s="469"/>
    </row>
    <row r="66" spans="1:15" x14ac:dyDescent="0.25">
      <c r="A66" s="422">
        <f t="shared" si="0"/>
        <v>61</v>
      </c>
      <c r="B66" s="426" t="s">
        <v>96</v>
      </c>
      <c r="C66" s="548">
        <v>10213024.880000001</v>
      </c>
      <c r="D66" s="548">
        <v>60650.18</v>
      </c>
      <c r="E66" s="548">
        <v>11513293.24</v>
      </c>
      <c r="F66" s="548">
        <v>65899.05</v>
      </c>
      <c r="G66" s="549">
        <f t="shared" si="1"/>
        <v>1300268.3599999994</v>
      </c>
      <c r="H66" s="550">
        <f t="shared" si="1"/>
        <v>5248.8700000000026</v>
      </c>
      <c r="O66" s="469"/>
    </row>
    <row r="67" spans="1:15" x14ac:dyDescent="0.25">
      <c r="A67" s="422">
        <f t="shared" si="0"/>
        <v>62</v>
      </c>
      <c r="B67" s="426" t="s">
        <v>11</v>
      </c>
      <c r="C67" s="548">
        <v>235615.81</v>
      </c>
      <c r="D67" s="548">
        <v>2242.0700000000002</v>
      </c>
      <c r="E67" s="548">
        <v>249876.86</v>
      </c>
      <c r="F67" s="548">
        <v>2471.5</v>
      </c>
      <c r="G67" s="549">
        <f t="shared" si="1"/>
        <v>14261.049999999988</v>
      </c>
      <c r="H67" s="550">
        <f t="shared" si="1"/>
        <v>229.42999999999984</v>
      </c>
      <c r="O67" s="469"/>
    </row>
    <row r="68" spans="1:15" ht="18.75" customHeight="1" x14ac:dyDescent="0.25">
      <c r="A68" s="422">
        <f t="shared" si="0"/>
        <v>63</v>
      </c>
      <c r="B68" s="426" t="s">
        <v>707</v>
      </c>
      <c r="C68" s="546">
        <f>SUM(C69:C74)</f>
        <v>1083135.9300000002</v>
      </c>
      <c r="D68" s="546">
        <f>SUM(D69:D74)</f>
        <v>3789.76</v>
      </c>
      <c r="E68" s="546">
        <f>SUM(E69:E74)</f>
        <v>1144285.82</v>
      </c>
      <c r="F68" s="546">
        <f>SUM(F69:F74)</f>
        <v>2814.45</v>
      </c>
      <c r="G68" s="546">
        <f t="shared" si="1"/>
        <v>61149.889999999898</v>
      </c>
      <c r="H68" s="547">
        <f t="shared" si="1"/>
        <v>-975.3100000000004</v>
      </c>
      <c r="O68" s="469"/>
    </row>
    <row r="69" spans="1:15" x14ac:dyDescent="0.25">
      <c r="A69" s="422">
        <f t="shared" si="0"/>
        <v>64</v>
      </c>
      <c r="B69" s="427" t="s">
        <v>38</v>
      </c>
      <c r="C69" s="548">
        <v>329625.59000000003</v>
      </c>
      <c r="D69" s="548">
        <v>2022.46</v>
      </c>
      <c r="E69" s="548">
        <v>355107.64</v>
      </c>
      <c r="F69" s="548">
        <v>2069.29</v>
      </c>
      <c r="G69" s="549">
        <f t="shared" si="1"/>
        <v>25482.049999999988</v>
      </c>
      <c r="H69" s="550">
        <f t="shared" si="1"/>
        <v>46.829999999999927</v>
      </c>
      <c r="O69" s="469"/>
    </row>
    <row r="70" spans="1:15" x14ac:dyDescent="0.25">
      <c r="A70" s="422">
        <f t="shared" si="0"/>
        <v>65</v>
      </c>
      <c r="B70" s="427" t="s">
        <v>653</v>
      </c>
      <c r="C70" s="548">
        <v>396203.66</v>
      </c>
      <c r="D70" s="548">
        <v>-91.19</v>
      </c>
      <c r="E70" s="548">
        <v>447584.87</v>
      </c>
      <c r="F70" s="548">
        <v>0</v>
      </c>
      <c r="G70" s="549">
        <f t="shared" si="1"/>
        <v>51381.210000000021</v>
      </c>
      <c r="H70" s="550">
        <f t="shared" si="1"/>
        <v>91.19</v>
      </c>
      <c r="O70" s="469"/>
    </row>
    <row r="71" spans="1:15" x14ac:dyDescent="0.25">
      <c r="A71" s="422">
        <f t="shared" si="0"/>
        <v>66</v>
      </c>
      <c r="B71" s="427" t="s">
        <v>75</v>
      </c>
      <c r="C71" s="548">
        <v>183827.41</v>
      </c>
      <c r="D71" s="548">
        <v>0</v>
      </c>
      <c r="E71" s="548">
        <v>179129.94</v>
      </c>
      <c r="F71" s="548">
        <v>0</v>
      </c>
      <c r="G71" s="549">
        <f t="shared" si="1"/>
        <v>-4697.4700000000012</v>
      </c>
      <c r="H71" s="550">
        <f t="shared" si="1"/>
        <v>0</v>
      </c>
      <c r="O71" s="469"/>
    </row>
    <row r="72" spans="1:15" x14ac:dyDescent="0.25">
      <c r="A72" s="422">
        <f t="shared" ref="A72:A103" si="2">A71+1</f>
        <v>67</v>
      </c>
      <c r="B72" s="427" t="s">
        <v>76</v>
      </c>
      <c r="C72" s="548">
        <v>83661.399999999994</v>
      </c>
      <c r="D72" s="548">
        <v>1858.49</v>
      </c>
      <c r="E72" s="548">
        <v>74241.52</v>
      </c>
      <c r="F72" s="548">
        <v>745.16</v>
      </c>
      <c r="G72" s="549">
        <f t="shared" ref="G72:H102" si="3">E72-C72</f>
        <v>-9419.8799999999901</v>
      </c>
      <c r="H72" s="550">
        <f t="shared" si="3"/>
        <v>-1113.33</v>
      </c>
      <c r="O72" s="469"/>
    </row>
    <row r="73" spans="1:15" x14ac:dyDescent="0.25">
      <c r="A73" s="422">
        <f t="shared" si="2"/>
        <v>68</v>
      </c>
      <c r="B73" s="427" t="s">
        <v>77</v>
      </c>
      <c r="C73" s="548">
        <v>0</v>
      </c>
      <c r="D73" s="548">
        <v>0</v>
      </c>
      <c r="E73" s="548">
        <v>0</v>
      </c>
      <c r="F73" s="548">
        <v>0</v>
      </c>
      <c r="G73" s="549">
        <f t="shared" si="3"/>
        <v>0</v>
      </c>
      <c r="H73" s="550">
        <f t="shared" si="3"/>
        <v>0</v>
      </c>
      <c r="O73" s="469"/>
    </row>
    <row r="74" spans="1:15" x14ac:dyDescent="0.25">
      <c r="A74" s="422">
        <f t="shared" si="2"/>
        <v>69</v>
      </c>
      <c r="B74" s="427" t="s">
        <v>789</v>
      </c>
      <c r="C74" s="548">
        <v>89817.87</v>
      </c>
      <c r="D74" s="548">
        <v>0</v>
      </c>
      <c r="E74" s="548">
        <v>88221.85</v>
      </c>
      <c r="F74" s="548">
        <v>0</v>
      </c>
      <c r="G74" s="549">
        <f t="shared" si="3"/>
        <v>-1596.0199999999895</v>
      </c>
      <c r="H74" s="550">
        <f t="shared" si="3"/>
        <v>0</v>
      </c>
      <c r="O74" s="469"/>
    </row>
    <row r="75" spans="1:15" x14ac:dyDescent="0.25">
      <c r="A75" s="422">
        <f t="shared" si="2"/>
        <v>70</v>
      </c>
      <c r="B75" s="426" t="s">
        <v>18</v>
      </c>
      <c r="C75" s="548">
        <v>0</v>
      </c>
      <c r="D75" s="548">
        <v>0</v>
      </c>
      <c r="E75" s="548">
        <v>1331.37</v>
      </c>
      <c r="F75" s="548">
        <v>0</v>
      </c>
      <c r="G75" s="549">
        <f t="shared" si="3"/>
        <v>1331.37</v>
      </c>
      <c r="H75" s="550">
        <f t="shared" si="3"/>
        <v>0</v>
      </c>
      <c r="I75" s="430"/>
      <c r="O75" s="469"/>
    </row>
    <row r="76" spans="1:15" x14ac:dyDescent="0.25">
      <c r="A76" s="422">
        <f t="shared" si="2"/>
        <v>71</v>
      </c>
      <c r="B76" s="426" t="s">
        <v>229</v>
      </c>
      <c r="C76" s="548">
        <v>0</v>
      </c>
      <c r="D76" s="548">
        <v>754.21</v>
      </c>
      <c r="E76" s="548">
        <v>0</v>
      </c>
      <c r="F76" s="548">
        <v>871.7</v>
      </c>
      <c r="G76" s="549">
        <f t="shared" si="3"/>
        <v>0</v>
      </c>
      <c r="H76" s="550">
        <f t="shared" si="3"/>
        <v>117.49000000000001</v>
      </c>
      <c r="O76" s="469"/>
    </row>
    <row r="77" spans="1:15" x14ac:dyDescent="0.25">
      <c r="A77" s="422">
        <f t="shared" si="2"/>
        <v>72</v>
      </c>
      <c r="B77" s="426" t="s">
        <v>97</v>
      </c>
      <c r="C77" s="548">
        <v>36451.94</v>
      </c>
      <c r="D77" s="548">
        <v>3149.36</v>
      </c>
      <c r="E77" s="548">
        <v>32781.019999999997</v>
      </c>
      <c r="F77" s="548">
        <v>3149.36</v>
      </c>
      <c r="G77" s="549">
        <f t="shared" si="3"/>
        <v>-3670.9200000000055</v>
      </c>
      <c r="H77" s="550">
        <f t="shared" si="3"/>
        <v>0</v>
      </c>
      <c r="O77" s="469"/>
    </row>
    <row r="78" spans="1:15" x14ac:dyDescent="0.25">
      <c r="A78" s="422">
        <f t="shared" si="2"/>
        <v>73</v>
      </c>
      <c r="B78" s="426" t="s">
        <v>167</v>
      </c>
      <c r="C78" s="548">
        <v>154364.15</v>
      </c>
      <c r="D78" s="548">
        <v>5765.62</v>
      </c>
      <c r="E78" s="548">
        <v>132121.42000000001</v>
      </c>
      <c r="F78" s="548">
        <v>2452.92</v>
      </c>
      <c r="G78" s="549">
        <f t="shared" si="3"/>
        <v>-22242.729999999981</v>
      </c>
      <c r="H78" s="550">
        <f t="shared" si="3"/>
        <v>-3312.7</v>
      </c>
      <c r="O78" s="469"/>
    </row>
    <row r="79" spans="1:15" x14ac:dyDescent="0.25">
      <c r="A79" s="422">
        <f t="shared" si="2"/>
        <v>74</v>
      </c>
      <c r="B79" s="426" t="s">
        <v>697</v>
      </c>
      <c r="C79" s="546">
        <f>C80+C81</f>
        <v>3463244.8500000006</v>
      </c>
      <c r="D79" s="546">
        <f>D80+D81</f>
        <v>2059.52</v>
      </c>
      <c r="E79" s="546">
        <f>E80+E81</f>
        <v>3467036.9299999997</v>
      </c>
      <c r="F79" s="546">
        <f>F80+F81</f>
        <v>1577.29</v>
      </c>
      <c r="G79" s="546">
        <f t="shared" si="3"/>
        <v>3792.0799999991432</v>
      </c>
      <c r="H79" s="547">
        <f t="shared" si="3"/>
        <v>-482.23</v>
      </c>
      <c r="O79" s="469"/>
    </row>
    <row r="80" spans="1:15" ht="16.5" customHeight="1" x14ac:dyDescent="0.25">
      <c r="A80" s="422">
        <f t="shared" si="2"/>
        <v>75</v>
      </c>
      <c r="B80" s="426" t="s">
        <v>790</v>
      </c>
      <c r="C80" s="554">
        <v>16766.34</v>
      </c>
      <c r="D80" s="554">
        <v>0</v>
      </c>
      <c r="E80" s="554">
        <v>13332.75</v>
      </c>
      <c r="F80" s="554">
        <v>362.3</v>
      </c>
      <c r="G80" s="549">
        <f t="shared" si="3"/>
        <v>-3433.59</v>
      </c>
      <c r="H80" s="550">
        <f t="shared" si="3"/>
        <v>362.3</v>
      </c>
      <c r="I80" s="430"/>
      <c r="O80" s="469"/>
    </row>
    <row r="81" spans="1:26" x14ac:dyDescent="0.25">
      <c r="A81" s="422">
        <f t="shared" si="2"/>
        <v>76</v>
      </c>
      <c r="B81" s="426" t="s">
        <v>4</v>
      </c>
      <c r="C81" s="546">
        <f>SUM(C82:C89)</f>
        <v>3446478.5100000007</v>
      </c>
      <c r="D81" s="546">
        <f>SUM(D82:D89)</f>
        <v>2059.52</v>
      </c>
      <c r="E81" s="546">
        <f>SUM(E82:E89)</f>
        <v>3453704.1799999997</v>
      </c>
      <c r="F81" s="546">
        <f>SUM(F82:F89)</f>
        <v>1214.99</v>
      </c>
      <c r="G81" s="546">
        <f t="shared" si="3"/>
        <v>7225.6699999989942</v>
      </c>
      <c r="H81" s="547">
        <f t="shared" si="3"/>
        <v>-844.53</v>
      </c>
      <c r="I81" s="430"/>
      <c r="O81" s="469"/>
    </row>
    <row r="82" spans="1:26" ht="16.5" customHeight="1" x14ac:dyDescent="0.25">
      <c r="A82" s="422">
        <f t="shared" si="2"/>
        <v>77</v>
      </c>
      <c r="B82" s="427" t="s">
        <v>563</v>
      </c>
      <c r="C82" s="548">
        <v>3171242.85</v>
      </c>
      <c r="D82" s="548">
        <v>0</v>
      </c>
      <c r="E82" s="548">
        <v>3240639.25</v>
      </c>
      <c r="F82" s="548">
        <v>0</v>
      </c>
      <c r="G82" s="549">
        <f t="shared" si="3"/>
        <v>69396.399999999907</v>
      </c>
      <c r="H82" s="550">
        <f t="shared" si="3"/>
        <v>0</v>
      </c>
      <c r="O82" s="469"/>
    </row>
    <row r="83" spans="1:26" x14ac:dyDescent="0.25">
      <c r="A83" s="422">
        <f t="shared" si="2"/>
        <v>78</v>
      </c>
      <c r="B83" s="427" t="s">
        <v>78</v>
      </c>
      <c r="C83" s="548">
        <v>11424.45</v>
      </c>
      <c r="D83" s="548">
        <v>278.2</v>
      </c>
      <c r="E83" s="548">
        <v>12385.57</v>
      </c>
      <c r="F83" s="548">
        <v>456.8</v>
      </c>
      <c r="G83" s="549">
        <f t="shared" si="3"/>
        <v>961.11999999999898</v>
      </c>
      <c r="H83" s="550">
        <f t="shared" si="3"/>
        <v>178.60000000000002</v>
      </c>
      <c r="O83" s="469"/>
    </row>
    <row r="84" spans="1:26" x14ac:dyDescent="0.25">
      <c r="A84" s="422">
        <f t="shared" si="2"/>
        <v>79</v>
      </c>
      <c r="B84" s="427" t="s">
        <v>79</v>
      </c>
      <c r="C84" s="548">
        <v>0</v>
      </c>
      <c r="D84" s="548">
        <v>0</v>
      </c>
      <c r="E84" s="548">
        <v>0</v>
      </c>
      <c r="F84" s="548">
        <v>0</v>
      </c>
      <c r="G84" s="549">
        <f t="shared" si="3"/>
        <v>0</v>
      </c>
      <c r="H84" s="550">
        <f t="shared" si="3"/>
        <v>0</v>
      </c>
      <c r="O84" s="469"/>
    </row>
    <row r="85" spans="1:26" ht="31.5" x14ac:dyDescent="0.25">
      <c r="A85" s="422">
        <f t="shared" si="2"/>
        <v>80</v>
      </c>
      <c r="B85" s="427" t="s">
        <v>602</v>
      </c>
      <c r="C85" s="548">
        <v>90524.85</v>
      </c>
      <c r="D85" s="548">
        <v>1329.08</v>
      </c>
      <c r="E85" s="548">
        <v>96896.92</v>
      </c>
      <c r="F85" s="548">
        <v>757.84</v>
      </c>
      <c r="G85" s="549">
        <f t="shared" si="3"/>
        <v>6372.0699999999924</v>
      </c>
      <c r="H85" s="550">
        <f t="shared" si="3"/>
        <v>-571.2399999999999</v>
      </c>
      <c r="I85" s="433"/>
      <c r="J85" s="434"/>
      <c r="K85" s="434"/>
      <c r="L85" s="434"/>
      <c r="M85" s="434"/>
      <c r="O85" s="469"/>
    </row>
    <row r="86" spans="1:26" x14ac:dyDescent="0.25">
      <c r="A86" s="422">
        <f t="shared" si="2"/>
        <v>81</v>
      </c>
      <c r="B86" s="427" t="s">
        <v>791</v>
      </c>
      <c r="C86" s="548">
        <v>48160</v>
      </c>
      <c r="D86" s="548">
        <v>0</v>
      </c>
      <c r="E86" s="548">
        <v>67146</v>
      </c>
      <c r="F86" s="548">
        <v>0</v>
      </c>
      <c r="G86" s="549">
        <f t="shared" si="3"/>
        <v>18986</v>
      </c>
      <c r="H86" s="550">
        <f t="shared" si="3"/>
        <v>0</v>
      </c>
      <c r="I86" s="415"/>
      <c r="K86" s="430"/>
      <c r="O86" s="469"/>
    </row>
    <row r="87" spans="1:26" x14ac:dyDescent="0.25">
      <c r="A87" s="422" t="s">
        <v>637</v>
      </c>
      <c r="B87" s="427" t="s">
        <v>636</v>
      </c>
      <c r="C87" s="548">
        <v>0</v>
      </c>
      <c r="D87" s="548">
        <v>0</v>
      </c>
      <c r="E87" s="548">
        <v>0</v>
      </c>
      <c r="F87" s="548">
        <v>0</v>
      </c>
      <c r="G87" s="549">
        <f t="shared" si="3"/>
        <v>0</v>
      </c>
      <c r="H87" s="550">
        <f t="shared" si="3"/>
        <v>0</v>
      </c>
      <c r="I87" s="415"/>
      <c r="J87" s="435"/>
      <c r="O87" s="469"/>
    </row>
    <row r="88" spans="1:26" x14ac:dyDescent="0.25">
      <c r="A88" s="422">
        <f>A86+1</f>
        <v>82</v>
      </c>
      <c r="B88" s="427" t="s">
        <v>639</v>
      </c>
      <c r="C88" s="548">
        <v>2807.7</v>
      </c>
      <c r="D88" s="548">
        <v>0</v>
      </c>
      <c r="E88" s="548">
        <v>3335</v>
      </c>
      <c r="F88" s="548">
        <v>0</v>
      </c>
      <c r="G88" s="549">
        <f t="shared" si="3"/>
        <v>527.30000000000018</v>
      </c>
      <c r="H88" s="550">
        <f t="shared" si="3"/>
        <v>0</v>
      </c>
      <c r="I88" s="415"/>
      <c r="O88" s="469"/>
    </row>
    <row r="89" spans="1:26" x14ac:dyDescent="0.25">
      <c r="A89" s="422">
        <f t="shared" si="2"/>
        <v>83</v>
      </c>
      <c r="B89" s="427" t="s">
        <v>792</v>
      </c>
      <c r="C89" s="548">
        <v>122318.66</v>
      </c>
      <c r="D89" s="548">
        <v>452.24</v>
      </c>
      <c r="E89" s="548">
        <v>33301.440000000002</v>
      </c>
      <c r="F89" s="548">
        <v>0.35</v>
      </c>
      <c r="G89" s="549">
        <f t="shared" si="3"/>
        <v>-89017.22</v>
      </c>
      <c r="H89" s="550">
        <f t="shared" si="3"/>
        <v>-451.89</v>
      </c>
      <c r="I89" s="415"/>
      <c r="K89" s="430"/>
      <c r="O89" s="469"/>
    </row>
    <row r="90" spans="1:26" ht="31.5" x14ac:dyDescent="0.25">
      <c r="A90" s="422">
        <f t="shared" si="2"/>
        <v>84</v>
      </c>
      <c r="B90" s="426" t="s">
        <v>698</v>
      </c>
      <c r="C90" s="546">
        <f>SUM(C91:C99)</f>
        <v>4225095.55</v>
      </c>
      <c r="D90" s="546">
        <f>SUM(D91:D99)</f>
        <v>60919.45</v>
      </c>
      <c r="E90" s="546">
        <f>SUM(E91:E99)</f>
        <v>4532442.2600000007</v>
      </c>
      <c r="F90" s="546">
        <f>SUM(F91:F99)</f>
        <v>73152.56</v>
      </c>
      <c r="G90" s="546">
        <f t="shared" si="3"/>
        <v>307346.71000000089</v>
      </c>
      <c r="H90" s="547">
        <f t="shared" si="3"/>
        <v>12233.11</v>
      </c>
      <c r="I90" s="415"/>
      <c r="O90" s="469"/>
    </row>
    <row r="91" spans="1:26" ht="31.5" customHeight="1" x14ac:dyDescent="0.25">
      <c r="A91" s="463">
        <f t="shared" si="2"/>
        <v>85</v>
      </c>
      <c r="B91" s="464" t="s">
        <v>595</v>
      </c>
      <c r="C91" s="548">
        <v>411306.54</v>
      </c>
      <c r="D91" s="548">
        <v>0</v>
      </c>
      <c r="E91" s="548">
        <v>530627.14</v>
      </c>
      <c r="F91" s="548">
        <v>0</v>
      </c>
      <c r="G91" s="549">
        <f t="shared" si="3"/>
        <v>119320.60000000003</v>
      </c>
      <c r="H91" s="550">
        <f t="shared" si="3"/>
        <v>0</v>
      </c>
      <c r="I91" s="659"/>
      <c r="K91" s="660"/>
      <c r="L91" s="435"/>
      <c r="M91" s="435"/>
      <c r="O91" s="469"/>
    </row>
    <row r="92" spans="1:26" ht="182.25" customHeight="1" x14ac:dyDescent="0.25">
      <c r="A92" s="422">
        <f t="shared" si="2"/>
        <v>86</v>
      </c>
      <c r="B92" s="464" t="s">
        <v>846</v>
      </c>
      <c r="C92" s="548">
        <v>1389304.84</v>
      </c>
      <c r="D92" s="548">
        <v>60505.45</v>
      </c>
      <c r="E92" s="548">
        <f>1762694.48-7511.65</f>
        <v>1755182.83</v>
      </c>
      <c r="F92" s="548">
        <v>60381.2</v>
      </c>
      <c r="G92" s="549">
        <f t="shared" si="3"/>
        <v>365877.99</v>
      </c>
      <c r="H92" s="550">
        <f t="shared" si="3"/>
        <v>-124.25</v>
      </c>
      <c r="I92" s="10"/>
      <c r="J92" s="451"/>
      <c r="K92" s="451"/>
      <c r="L92" s="451"/>
      <c r="M92" s="451"/>
      <c r="N92" s="451"/>
      <c r="O92" s="471"/>
      <c r="P92" s="451"/>
      <c r="Q92" s="451"/>
      <c r="R92" s="451"/>
      <c r="S92" s="451"/>
      <c r="T92" s="451"/>
      <c r="U92" s="451"/>
      <c r="V92" s="451"/>
      <c r="W92" s="451"/>
      <c r="Y92" s="451"/>
      <c r="Z92" s="451"/>
    </row>
    <row r="93" spans="1:26" ht="31.5" x14ac:dyDescent="0.25">
      <c r="A93" s="463" t="s">
        <v>534</v>
      </c>
      <c r="B93" s="464" t="s">
        <v>793</v>
      </c>
      <c r="C93" s="548">
        <v>2368398.21</v>
      </c>
      <c r="D93" s="548">
        <v>0</v>
      </c>
      <c r="E93" s="548">
        <f>2102482.93+7511.65</f>
        <v>2109994.58</v>
      </c>
      <c r="F93" s="548">
        <v>0</v>
      </c>
      <c r="G93" s="549">
        <f>E93-C93</f>
        <v>-258403.62999999989</v>
      </c>
      <c r="H93" s="550">
        <f>F93-D93</f>
        <v>0</v>
      </c>
      <c r="I93" s="430"/>
      <c r="O93" s="469"/>
    </row>
    <row r="94" spans="1:26" ht="15.75" customHeight="1" x14ac:dyDescent="0.25">
      <c r="A94" s="422">
        <f>A92+1</f>
        <v>87</v>
      </c>
      <c r="B94" s="427" t="s">
        <v>634</v>
      </c>
      <c r="C94" s="548">
        <v>0</v>
      </c>
      <c r="D94" s="548">
        <v>414</v>
      </c>
      <c r="E94" s="548">
        <v>16696.71</v>
      </c>
      <c r="F94" s="548">
        <v>12771.36</v>
      </c>
      <c r="G94" s="549">
        <f t="shared" si="3"/>
        <v>16696.71</v>
      </c>
      <c r="H94" s="550">
        <f t="shared" si="3"/>
        <v>12357.36</v>
      </c>
      <c r="I94" s="661"/>
      <c r="O94" s="469"/>
    </row>
    <row r="95" spans="1:26" x14ac:dyDescent="0.25">
      <c r="A95" s="422">
        <f t="shared" si="2"/>
        <v>88</v>
      </c>
      <c r="B95" s="427" t="s">
        <v>92</v>
      </c>
      <c r="C95" s="548">
        <v>0</v>
      </c>
      <c r="D95" s="548">
        <v>0</v>
      </c>
      <c r="E95" s="548">
        <v>0</v>
      </c>
      <c r="F95" s="548">
        <v>0</v>
      </c>
      <c r="G95" s="549">
        <f t="shared" si="3"/>
        <v>0</v>
      </c>
      <c r="H95" s="550">
        <f t="shared" si="3"/>
        <v>0</v>
      </c>
      <c r="O95" s="469"/>
    </row>
    <row r="96" spans="1:26" x14ac:dyDescent="0.25">
      <c r="A96" s="422">
        <f t="shared" si="2"/>
        <v>89</v>
      </c>
      <c r="B96" s="427" t="s">
        <v>93</v>
      </c>
      <c r="C96" s="548">
        <v>56085.96</v>
      </c>
      <c r="D96" s="548">
        <v>0</v>
      </c>
      <c r="E96" s="548">
        <v>119941</v>
      </c>
      <c r="F96" s="548">
        <v>0</v>
      </c>
      <c r="G96" s="549">
        <f t="shared" si="3"/>
        <v>63855.040000000001</v>
      </c>
      <c r="H96" s="550">
        <f t="shared" si="3"/>
        <v>0</v>
      </c>
      <c r="O96" s="469"/>
    </row>
    <row r="97" spans="1:15" ht="70.5" customHeight="1" x14ac:dyDescent="0.25">
      <c r="A97" s="422">
        <f t="shared" si="2"/>
        <v>90</v>
      </c>
      <c r="B97" s="436" t="s">
        <v>638</v>
      </c>
      <c r="C97" s="548">
        <v>0</v>
      </c>
      <c r="D97" s="548">
        <v>0</v>
      </c>
      <c r="E97" s="548">
        <v>0</v>
      </c>
      <c r="F97" s="548">
        <v>0</v>
      </c>
      <c r="G97" s="549">
        <f t="shared" si="3"/>
        <v>0</v>
      </c>
      <c r="H97" s="550">
        <f t="shared" si="3"/>
        <v>0</v>
      </c>
      <c r="I97" s="662"/>
      <c r="O97" s="469"/>
    </row>
    <row r="98" spans="1:15" ht="40.5" customHeight="1" x14ac:dyDescent="0.25">
      <c r="A98" s="422">
        <f t="shared" si="2"/>
        <v>91</v>
      </c>
      <c r="B98" s="429" t="s">
        <v>609</v>
      </c>
      <c r="C98" s="548">
        <v>0</v>
      </c>
      <c r="D98" s="548">
        <v>0</v>
      </c>
      <c r="E98" s="548">
        <v>0</v>
      </c>
      <c r="F98" s="548">
        <v>0</v>
      </c>
      <c r="G98" s="549">
        <f t="shared" si="3"/>
        <v>0</v>
      </c>
      <c r="H98" s="550">
        <f t="shared" si="3"/>
        <v>0</v>
      </c>
      <c r="O98" s="469"/>
    </row>
    <row r="99" spans="1:15" ht="16.5" customHeight="1" x14ac:dyDescent="0.25">
      <c r="A99" s="422">
        <f>A98+1</f>
        <v>92</v>
      </c>
      <c r="B99" s="427" t="s">
        <v>607</v>
      </c>
      <c r="C99" s="548">
        <v>0</v>
      </c>
      <c r="D99" s="548">
        <v>0</v>
      </c>
      <c r="E99" s="548">
        <v>0</v>
      </c>
      <c r="F99" s="548">
        <v>0</v>
      </c>
      <c r="G99" s="549">
        <f t="shared" si="3"/>
        <v>0</v>
      </c>
      <c r="H99" s="550">
        <f t="shared" si="3"/>
        <v>0</v>
      </c>
      <c r="O99" s="469"/>
    </row>
    <row r="100" spans="1:15" ht="16.149999999999999" customHeight="1" x14ac:dyDescent="0.25">
      <c r="A100" s="422">
        <f t="shared" si="2"/>
        <v>93</v>
      </c>
      <c r="B100" s="426" t="s">
        <v>654</v>
      </c>
      <c r="C100" s="548">
        <v>444987.97</v>
      </c>
      <c r="D100" s="548">
        <v>0</v>
      </c>
      <c r="E100" s="548">
        <v>859791.77</v>
      </c>
      <c r="F100" s="548">
        <v>0</v>
      </c>
      <c r="G100" s="549">
        <f t="shared" si="3"/>
        <v>414803.80000000005</v>
      </c>
      <c r="H100" s="550">
        <f t="shared" si="3"/>
        <v>0</v>
      </c>
      <c r="O100" s="469"/>
    </row>
    <row r="101" spans="1:15" ht="16.149999999999999" customHeight="1" x14ac:dyDescent="0.25">
      <c r="A101" s="462">
        <f t="shared" si="2"/>
        <v>94</v>
      </c>
      <c r="B101" s="426" t="s">
        <v>794</v>
      </c>
      <c r="C101" s="548">
        <v>2330425.0299999998</v>
      </c>
      <c r="D101" s="548">
        <v>103114.65</v>
      </c>
      <c r="E101" s="548">
        <v>3575634.52</v>
      </c>
      <c r="F101" s="548">
        <v>85132.54</v>
      </c>
      <c r="G101" s="549">
        <f t="shared" si="3"/>
        <v>1245209.4900000002</v>
      </c>
      <c r="H101" s="550">
        <f t="shared" si="3"/>
        <v>-17982.11</v>
      </c>
      <c r="I101" s="628"/>
      <c r="J101" s="435"/>
      <c r="O101" s="469"/>
    </row>
    <row r="102" spans="1:15" x14ac:dyDescent="0.25">
      <c r="A102" s="422">
        <f t="shared" si="2"/>
        <v>95</v>
      </c>
      <c r="B102" s="426" t="s">
        <v>655</v>
      </c>
      <c r="C102" s="548">
        <v>15.85</v>
      </c>
      <c r="D102" s="548">
        <v>19050.060000000001</v>
      </c>
      <c r="E102" s="548">
        <v>16.55</v>
      </c>
      <c r="F102" s="548">
        <v>4720.3500000000004</v>
      </c>
      <c r="G102" s="549">
        <f t="shared" si="3"/>
        <v>0.70000000000000107</v>
      </c>
      <c r="H102" s="550">
        <f t="shared" si="3"/>
        <v>-14329.710000000001</v>
      </c>
      <c r="O102" s="469"/>
    </row>
    <row r="103" spans="1:15" ht="34.5" customHeight="1" thickBot="1" x14ac:dyDescent="0.3">
      <c r="A103" s="422">
        <f t="shared" si="2"/>
        <v>96</v>
      </c>
      <c r="B103" s="437" t="s">
        <v>795</v>
      </c>
      <c r="C103" s="556">
        <f>C6+C19+C27+C32+C40+C43+C44+C60+C66+C67+C68+C75+C76+C77+C78+C79+C90+C100+C102+C101</f>
        <v>64461221.690000005</v>
      </c>
      <c r="D103" s="556">
        <f>D6+D19+D27+D32+D40+D43+D44+D60+D66+D67+D68+D75+D76+D77+D78+D79+D90+D100+D102+D101</f>
        <v>864237.08</v>
      </c>
      <c r="E103" s="556">
        <f>E6+E19+E27+E32+E40+E43+E44+E60+E66+E67+E68+E75+E76+E77+E78+E79+E90+E100+E102+E101</f>
        <v>69445919.040000007</v>
      </c>
      <c r="F103" s="556">
        <f>F6+F19+F27+F32+F40+F43+F44+F60+F66+F67+F68+F75+F76+F77+F78+F79+F90+F100+F102+F101</f>
        <v>844621.22000000009</v>
      </c>
      <c r="G103" s="556">
        <f>E103-C103</f>
        <v>4984697.3500000015</v>
      </c>
      <c r="H103" s="557">
        <f>F103-D103</f>
        <v>-19615.85999999987</v>
      </c>
      <c r="I103" s="438"/>
      <c r="O103" s="469"/>
    </row>
    <row r="104" spans="1:15" x14ac:dyDescent="0.25">
      <c r="A104" s="439"/>
      <c r="B104" s="440"/>
      <c r="D104" s="441">
        <f>C103+D103-C102-D102</f>
        <v>65306392.859999999</v>
      </c>
      <c r="E104" s="442"/>
      <c r="F104" s="441">
        <f>E103+F103-E102-F102</f>
        <v>70285803.360000014</v>
      </c>
      <c r="I104" s="443" t="s">
        <v>625</v>
      </c>
    </row>
    <row r="105" spans="1:15" ht="31.5" x14ac:dyDescent="0.25">
      <c r="A105" s="444" t="s">
        <v>596</v>
      </c>
      <c r="B105" s="445" t="s">
        <v>656</v>
      </c>
    </row>
    <row r="107" spans="1:15" ht="34.5" customHeight="1" x14ac:dyDescent="0.3">
      <c r="B107" s="565"/>
      <c r="D107" s="566"/>
      <c r="F107" s="566"/>
    </row>
    <row r="973" spans="6:6" x14ac:dyDescent="0.25">
      <c r="F973" s="416" t="s">
        <v>233</v>
      </c>
    </row>
    <row r="992" spans="4:4" x14ac:dyDescent="0.25">
      <c r="D992" s="416" t="s">
        <v>232</v>
      </c>
    </row>
  </sheetData>
  <mergeCells count="8">
    <mergeCell ref="J58:L58"/>
    <mergeCell ref="A1:H1"/>
    <mergeCell ref="A2:H2"/>
    <mergeCell ref="A3:A4"/>
    <mergeCell ref="B3:B4"/>
    <mergeCell ref="C3:D3"/>
    <mergeCell ref="E3:F3"/>
    <mergeCell ref="G3:H3"/>
  </mergeCells>
  <printOptions horizontalCentered="1" verticalCentered="1" gridLines="1"/>
  <pageMargins left="0.19685039370078741" right="0.19685039370078741" top="0.19685039370078741" bottom="0.19685039370078741" header="0.39370078740157483" footer="0.23622047244094491"/>
  <pageSetup paperSize="9" scale="44" fitToWidth="3" fitToHeight="3" orientation="landscape" r:id="rId1"/>
  <headerFooter alignWithMargins="0">
    <oddFooter xml:space="preserve">&amp;C &amp;P z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O38"/>
  <sheetViews>
    <sheetView zoomScale="87" zoomScaleNormal="87" workbookViewId="0">
      <pane xSplit="2" ySplit="6" topLeftCell="C7" activePane="bottomRight" state="frozen"/>
      <selection pane="topRight" activeCell="C1" sqref="C1"/>
      <selection pane="bottomLeft" activeCell="A7" sqref="A7"/>
      <selection pane="bottomRight" activeCell="O30" sqref="O30"/>
    </sheetView>
  </sheetViews>
  <sheetFormatPr defaultColWidth="9.140625" defaultRowHeight="15.75" x14ac:dyDescent="0.2"/>
  <cols>
    <col min="1" max="1" width="5.5703125" style="20" customWidth="1"/>
    <col min="2" max="2" width="65.42578125" style="41" customWidth="1"/>
    <col min="3" max="3" width="14.7109375" style="15" customWidth="1"/>
    <col min="4" max="4" width="14" style="15" customWidth="1"/>
    <col min="5" max="5" width="15.85546875" style="15" customWidth="1"/>
    <col min="6" max="6" width="15.7109375" style="15" customWidth="1"/>
    <col min="7" max="7" width="19.140625" style="15" customWidth="1"/>
    <col min="8" max="8" width="18.7109375" style="15" customWidth="1"/>
    <col min="9" max="9" width="16.28515625" style="15" customWidth="1"/>
    <col min="10" max="10" width="17.7109375" style="15" bestFit="1" customWidth="1"/>
    <col min="11" max="11" width="13.28515625" style="15" customWidth="1"/>
    <col min="12" max="12" width="10.7109375" style="15" customWidth="1"/>
    <col min="13" max="13" width="11.42578125" style="15" customWidth="1"/>
    <col min="14" max="14" width="10.5703125" style="15" customWidth="1"/>
    <col min="15" max="15" width="39" style="15" customWidth="1"/>
    <col min="16" max="16384" width="9.140625" style="15"/>
  </cols>
  <sheetData>
    <row r="1" spans="1:15" ht="35.1" customHeight="1" thickBot="1" x14ac:dyDescent="0.25">
      <c r="A1" s="723" t="s">
        <v>817</v>
      </c>
      <c r="B1" s="724"/>
      <c r="C1" s="724"/>
      <c r="D1" s="724"/>
      <c r="E1" s="724"/>
      <c r="F1" s="724"/>
      <c r="G1" s="724"/>
      <c r="H1" s="724"/>
      <c r="I1" s="724"/>
      <c r="J1" s="724"/>
      <c r="K1" s="724"/>
    </row>
    <row r="2" spans="1:15" ht="35.450000000000003" customHeight="1" thickBot="1" x14ac:dyDescent="0.25">
      <c r="A2" s="725" t="s">
        <v>898</v>
      </c>
      <c r="B2" s="726"/>
      <c r="C2" s="726"/>
      <c r="D2" s="726"/>
      <c r="E2" s="726"/>
      <c r="F2" s="726"/>
      <c r="G2" s="726"/>
      <c r="H2" s="726"/>
      <c r="I2" s="726"/>
      <c r="J2" s="726"/>
      <c r="K2" s="727"/>
      <c r="L2" s="342"/>
      <c r="M2" s="342"/>
      <c r="N2" s="342"/>
    </row>
    <row r="3" spans="1:15" ht="32.25" customHeight="1" x14ac:dyDescent="0.2">
      <c r="A3" s="728" t="s">
        <v>114</v>
      </c>
      <c r="B3" s="690" t="s">
        <v>124</v>
      </c>
      <c r="C3" s="731" t="s">
        <v>818</v>
      </c>
      <c r="D3" s="731"/>
      <c r="E3" s="731"/>
      <c r="F3" s="731"/>
      <c r="G3" s="731" t="s">
        <v>551</v>
      </c>
      <c r="H3" s="732" t="s">
        <v>171</v>
      </c>
      <c r="I3" s="731" t="s">
        <v>553</v>
      </c>
      <c r="J3" s="734" t="s">
        <v>554</v>
      </c>
      <c r="K3" s="736" t="s">
        <v>603</v>
      </c>
      <c r="L3" s="713" t="s">
        <v>679</v>
      </c>
      <c r="M3" s="716" t="s">
        <v>696</v>
      </c>
      <c r="N3" s="719" t="s">
        <v>680</v>
      </c>
      <c r="O3" s="360"/>
    </row>
    <row r="4" spans="1:15" ht="34.5" customHeight="1" x14ac:dyDescent="0.2">
      <c r="A4" s="729"/>
      <c r="B4" s="730"/>
      <c r="C4" s="722" t="s">
        <v>122</v>
      </c>
      <c r="D4" s="472" t="s">
        <v>171</v>
      </c>
      <c r="E4" s="722" t="s">
        <v>123</v>
      </c>
      <c r="F4" s="722" t="s">
        <v>101</v>
      </c>
      <c r="G4" s="722"/>
      <c r="H4" s="733"/>
      <c r="I4" s="722"/>
      <c r="J4" s="735"/>
      <c r="K4" s="736"/>
      <c r="L4" s="714"/>
      <c r="M4" s="717"/>
      <c r="N4" s="720"/>
      <c r="O4" s="360"/>
    </row>
    <row r="5" spans="1:15" s="65" customFormat="1" ht="63.75" thickBot="1" x14ac:dyDescent="0.25">
      <c r="A5" s="729"/>
      <c r="B5" s="730"/>
      <c r="C5" s="722"/>
      <c r="D5" s="472" t="s">
        <v>531</v>
      </c>
      <c r="E5" s="722"/>
      <c r="F5" s="722"/>
      <c r="G5" s="722"/>
      <c r="H5" s="472" t="s">
        <v>552</v>
      </c>
      <c r="I5" s="722"/>
      <c r="J5" s="735"/>
      <c r="K5" s="737"/>
      <c r="L5" s="715"/>
      <c r="M5" s="718"/>
      <c r="N5" s="721"/>
      <c r="O5" s="362"/>
    </row>
    <row r="6" spans="1:15" s="66" customFormat="1" ht="18" customHeight="1" thickBot="1" x14ac:dyDescent="0.25">
      <c r="A6" s="117"/>
      <c r="B6" s="54"/>
      <c r="C6" s="474" t="s">
        <v>157</v>
      </c>
      <c r="D6" s="474" t="s">
        <v>158</v>
      </c>
      <c r="E6" s="474" t="s">
        <v>159</v>
      </c>
      <c r="F6" s="474" t="s">
        <v>102</v>
      </c>
      <c r="G6" s="474" t="s">
        <v>160</v>
      </c>
      <c r="H6" s="474" t="s">
        <v>161</v>
      </c>
      <c r="I6" s="474" t="s">
        <v>162</v>
      </c>
      <c r="J6" s="473" t="s">
        <v>103</v>
      </c>
      <c r="K6" s="294" t="s">
        <v>604</v>
      </c>
    </row>
    <row r="7" spans="1:15" s="18" customFormat="1" x14ac:dyDescent="0.2">
      <c r="A7" s="25">
        <v>1</v>
      </c>
      <c r="B7" s="273" t="s">
        <v>154</v>
      </c>
      <c r="C7" s="487">
        <f>SUM(C8:C12)</f>
        <v>611.93099999999993</v>
      </c>
      <c r="D7" s="487">
        <f>SUM(D8:D12)</f>
        <v>610.12699999999995</v>
      </c>
      <c r="E7" s="487">
        <f>SUM(E8:E12)</f>
        <v>72.87299999999999</v>
      </c>
      <c r="F7" s="487">
        <f t="shared" ref="F7:F21" si="0">C7+E7</f>
        <v>684.80399999999986</v>
      </c>
      <c r="G7" s="487">
        <f>SUM(G8:G12)</f>
        <v>14350193.300000001</v>
      </c>
      <c r="H7" s="487">
        <f>SUM(H8:H12)</f>
        <v>14100398.439999999</v>
      </c>
      <c r="I7" s="487">
        <f>SUM(I8:I12)</f>
        <v>4981146.55</v>
      </c>
      <c r="J7" s="488">
        <f t="shared" ref="J7:J13" si="1">G7+I7</f>
        <v>19331339.850000001</v>
      </c>
      <c r="K7" s="489">
        <f>IF(F7=0,0,J7/F7/12)</f>
        <v>2352.4176078118712</v>
      </c>
      <c r="L7" s="490">
        <v>1546.3040000000001</v>
      </c>
      <c r="M7" s="491">
        <v>1927.1030000000001</v>
      </c>
      <c r="N7" s="492">
        <v>2683.1660000000002</v>
      </c>
    </row>
    <row r="8" spans="1:15" x14ac:dyDescent="0.2">
      <c r="A8" s="25">
        <v>2</v>
      </c>
      <c r="B8" s="23" t="s">
        <v>605</v>
      </c>
      <c r="C8" s="493">
        <v>88.001000000000005</v>
      </c>
      <c r="D8" s="493">
        <v>87.602000000000004</v>
      </c>
      <c r="E8" s="493">
        <v>16.48</v>
      </c>
      <c r="F8" s="487">
        <f t="shared" si="0"/>
        <v>104.48100000000001</v>
      </c>
      <c r="G8" s="493">
        <v>3349858.37</v>
      </c>
      <c r="H8" s="493">
        <v>3275381.37</v>
      </c>
      <c r="I8" s="493">
        <v>1261577.22</v>
      </c>
      <c r="J8" s="488">
        <f t="shared" si="1"/>
        <v>4611435.59</v>
      </c>
      <c r="K8" s="489">
        <f t="shared" ref="K8:K30" si="2">IF(F8=0,0,J8/F8/12)</f>
        <v>3678.0495895585477</v>
      </c>
      <c r="L8" s="494">
        <v>2405.3879999999999</v>
      </c>
      <c r="M8" s="495">
        <v>3140.23</v>
      </c>
      <c r="N8" s="496">
        <v>4677.7349999999997</v>
      </c>
    </row>
    <row r="9" spans="1:15" x14ac:dyDescent="0.2">
      <c r="A9" s="25">
        <v>3</v>
      </c>
      <c r="B9" s="23" t="s">
        <v>125</v>
      </c>
      <c r="C9" s="493">
        <v>149.63999999999999</v>
      </c>
      <c r="D9" s="493">
        <v>149.51</v>
      </c>
      <c r="E9" s="493">
        <v>16.698</v>
      </c>
      <c r="F9" s="487">
        <f t="shared" si="0"/>
        <v>166.33799999999999</v>
      </c>
      <c r="G9" s="493">
        <v>4337683.01</v>
      </c>
      <c r="H9" s="493">
        <v>4258525.01</v>
      </c>
      <c r="I9" s="493">
        <v>1094809.8999999999</v>
      </c>
      <c r="J9" s="488">
        <f t="shared" si="1"/>
        <v>5432492.9100000001</v>
      </c>
      <c r="K9" s="489">
        <f t="shared" si="2"/>
        <v>2721.6134767762028</v>
      </c>
      <c r="L9" s="494">
        <v>1786.394</v>
      </c>
      <c r="M9" s="495">
        <v>2468.0259999999998</v>
      </c>
      <c r="N9" s="496">
        <v>3282.502</v>
      </c>
    </row>
    <row r="10" spans="1:15" x14ac:dyDescent="0.2">
      <c r="A10" s="25">
        <v>4</v>
      </c>
      <c r="B10" s="23" t="s">
        <v>126</v>
      </c>
      <c r="C10" s="493">
        <v>293.03300000000002</v>
      </c>
      <c r="D10" s="493">
        <v>291.75799999999998</v>
      </c>
      <c r="E10" s="493">
        <v>30.780999999999999</v>
      </c>
      <c r="F10" s="487">
        <f t="shared" si="0"/>
        <v>323.81400000000002</v>
      </c>
      <c r="G10" s="493">
        <v>5547613.4000000004</v>
      </c>
      <c r="H10" s="493">
        <v>5452556.04</v>
      </c>
      <c r="I10" s="493">
        <v>2051242.65</v>
      </c>
      <c r="J10" s="488">
        <f t="shared" si="1"/>
        <v>7598856.0500000007</v>
      </c>
      <c r="K10" s="489">
        <f t="shared" si="2"/>
        <v>1955.5609212902057</v>
      </c>
      <c r="L10" s="494">
        <v>1498.0830000000001</v>
      </c>
      <c r="M10" s="495">
        <v>1824.3430000000001</v>
      </c>
      <c r="N10" s="496">
        <v>2310.9029999999998</v>
      </c>
    </row>
    <row r="11" spans="1:15" x14ac:dyDescent="0.2">
      <c r="A11" s="25">
        <v>5</v>
      </c>
      <c r="B11" s="23" t="s">
        <v>127</v>
      </c>
      <c r="C11" s="493">
        <v>62.737000000000002</v>
      </c>
      <c r="D11" s="493">
        <v>62.737000000000002</v>
      </c>
      <c r="E11" s="493">
        <v>5.6580000000000004</v>
      </c>
      <c r="F11" s="487">
        <f t="shared" si="0"/>
        <v>68.394999999999996</v>
      </c>
      <c r="G11" s="493">
        <v>843483.28</v>
      </c>
      <c r="H11" s="493">
        <v>842380.78</v>
      </c>
      <c r="I11" s="493">
        <v>478510.05</v>
      </c>
      <c r="J11" s="488">
        <f t="shared" si="1"/>
        <v>1321993.33</v>
      </c>
      <c r="K11" s="489">
        <f t="shared" si="2"/>
        <v>1610.7333991276166</v>
      </c>
      <c r="L11" s="494">
        <v>1323.6110000000001</v>
      </c>
      <c r="M11" s="495">
        <v>1562.54</v>
      </c>
      <c r="N11" s="496">
        <v>1960.7570000000001</v>
      </c>
    </row>
    <row r="12" spans="1:15" x14ac:dyDescent="0.2">
      <c r="A12" s="25">
        <v>6</v>
      </c>
      <c r="B12" s="23" t="s">
        <v>128</v>
      </c>
      <c r="C12" s="493">
        <v>18.52</v>
      </c>
      <c r="D12" s="493">
        <v>18.52</v>
      </c>
      <c r="E12" s="493">
        <v>3.2559999999999998</v>
      </c>
      <c r="F12" s="487">
        <f t="shared" si="0"/>
        <v>21.776</v>
      </c>
      <c r="G12" s="493">
        <v>271555.24</v>
      </c>
      <c r="H12" s="493">
        <v>271555.24</v>
      </c>
      <c r="I12" s="493">
        <v>95006.73</v>
      </c>
      <c r="J12" s="488">
        <f t="shared" si="1"/>
        <v>366561.97</v>
      </c>
      <c r="K12" s="489">
        <f t="shared" si="2"/>
        <v>1402.7751117438156</v>
      </c>
      <c r="L12" s="494">
        <v>1116.33</v>
      </c>
      <c r="M12" s="495">
        <v>1407.9110000000001</v>
      </c>
      <c r="N12" s="496">
        <v>1784.0239999999999</v>
      </c>
    </row>
    <row r="13" spans="1:15" x14ac:dyDescent="0.2">
      <c r="A13" s="25">
        <v>7</v>
      </c>
      <c r="B13" s="273" t="s">
        <v>26</v>
      </c>
      <c r="C13" s="493">
        <v>205.255</v>
      </c>
      <c r="D13" s="493">
        <v>192.4</v>
      </c>
      <c r="E13" s="493">
        <v>18.971</v>
      </c>
      <c r="F13" s="487">
        <f t="shared" si="0"/>
        <v>224.226</v>
      </c>
      <c r="G13" s="493">
        <v>2987829.11</v>
      </c>
      <c r="H13" s="493">
        <v>2720309.12</v>
      </c>
      <c r="I13" s="493">
        <v>428643.95</v>
      </c>
      <c r="J13" s="488">
        <f t="shared" si="1"/>
        <v>3416473.06</v>
      </c>
      <c r="K13" s="489">
        <f t="shared" si="2"/>
        <v>1269.7282577994226</v>
      </c>
      <c r="L13" s="494">
        <v>912.10500000000002</v>
      </c>
      <c r="M13" s="495">
        <v>1170.5509999999999</v>
      </c>
      <c r="N13" s="496">
        <v>1555.0309999999999</v>
      </c>
    </row>
    <row r="14" spans="1:15" x14ac:dyDescent="0.2">
      <c r="A14" s="25"/>
      <c r="B14" s="23" t="s">
        <v>171</v>
      </c>
      <c r="C14" s="497"/>
      <c r="D14" s="497"/>
      <c r="E14" s="497"/>
      <c r="F14" s="498">
        <f t="shared" si="0"/>
        <v>0</v>
      </c>
      <c r="G14" s="497"/>
      <c r="H14" s="497"/>
      <c r="I14" s="497"/>
      <c r="J14" s="499"/>
      <c r="K14" s="489"/>
      <c r="L14" s="494"/>
      <c r="M14" s="495"/>
      <c r="N14" s="496"/>
    </row>
    <row r="15" spans="1:15" x14ac:dyDescent="0.2">
      <c r="A15" s="25">
        <v>8</v>
      </c>
      <c r="B15" s="23" t="s">
        <v>30</v>
      </c>
      <c r="C15" s="493">
        <v>49.838000000000001</v>
      </c>
      <c r="D15" s="493">
        <v>49.203000000000003</v>
      </c>
      <c r="E15" s="493">
        <v>4.6900000000000004</v>
      </c>
      <c r="F15" s="487">
        <f t="shared" si="0"/>
        <v>54.527999999999999</v>
      </c>
      <c r="G15" s="493">
        <v>910061.87</v>
      </c>
      <c r="H15" s="493">
        <v>893702.46</v>
      </c>
      <c r="I15" s="493">
        <v>137857.44</v>
      </c>
      <c r="J15" s="488">
        <f t="shared" ref="J15:J21" si="3">G15+I15</f>
        <v>1047919.31</v>
      </c>
      <c r="K15" s="489">
        <f t="shared" si="2"/>
        <v>1601.5003148229655</v>
      </c>
      <c r="L15" s="494">
        <v>1269.0530000000001</v>
      </c>
      <c r="M15" s="495">
        <v>1492.546</v>
      </c>
      <c r="N15" s="496">
        <v>1940.6079999999999</v>
      </c>
    </row>
    <row r="16" spans="1:15" x14ac:dyDescent="0.2">
      <c r="A16" s="25">
        <v>9</v>
      </c>
      <c r="B16" s="273" t="s">
        <v>155</v>
      </c>
      <c r="C16" s="487">
        <f>SUM(C17:C19)</f>
        <v>217.77600000000001</v>
      </c>
      <c r="D16" s="487">
        <f>SUM(D17:D19)</f>
        <v>216</v>
      </c>
      <c r="E16" s="487">
        <f>SUM(E17:E19)</f>
        <v>25.213999999999999</v>
      </c>
      <c r="F16" s="487">
        <f t="shared" si="0"/>
        <v>242.99</v>
      </c>
      <c r="G16" s="487">
        <f>SUM(G17:G19)</f>
        <v>3254984</v>
      </c>
      <c r="H16" s="487">
        <f>SUM(H17:H19)</f>
        <v>3213018.51</v>
      </c>
      <c r="I16" s="487">
        <f>SUM(I17:I19)</f>
        <v>647890.69999999995</v>
      </c>
      <c r="J16" s="488">
        <f t="shared" si="3"/>
        <v>3902874.7</v>
      </c>
      <c r="K16" s="489">
        <f t="shared" si="2"/>
        <v>1338.4894783050056</v>
      </c>
      <c r="L16" s="494">
        <v>1033.3599999999999</v>
      </c>
      <c r="M16" s="495">
        <v>1168.348</v>
      </c>
      <c r="N16" s="496">
        <v>1425.345</v>
      </c>
    </row>
    <row r="17" spans="1:15" x14ac:dyDescent="0.2">
      <c r="A17" s="25">
        <v>10</v>
      </c>
      <c r="B17" s="23" t="s">
        <v>129</v>
      </c>
      <c r="C17" s="493">
        <v>79.713999999999999</v>
      </c>
      <c r="D17" s="493">
        <v>78.138000000000005</v>
      </c>
      <c r="E17" s="493">
        <v>1.8819999999999999</v>
      </c>
      <c r="F17" s="487">
        <f t="shared" si="0"/>
        <v>81.596000000000004</v>
      </c>
      <c r="G17" s="493">
        <v>1323818.8500000001</v>
      </c>
      <c r="H17" s="493">
        <v>1281853.3600000001</v>
      </c>
      <c r="I17" s="493">
        <v>57037.63</v>
      </c>
      <c r="J17" s="488">
        <f t="shared" si="3"/>
        <v>1380856.48</v>
      </c>
      <c r="K17" s="489">
        <f t="shared" si="2"/>
        <v>1410.257528963838</v>
      </c>
      <c r="L17" s="494">
        <v>1034.954</v>
      </c>
      <c r="M17" s="495">
        <v>1225.3489999999999</v>
      </c>
      <c r="N17" s="496">
        <v>1470.855</v>
      </c>
    </row>
    <row r="18" spans="1:15" x14ac:dyDescent="0.2">
      <c r="A18" s="25">
        <v>11</v>
      </c>
      <c r="B18" s="23" t="s">
        <v>104</v>
      </c>
      <c r="C18" s="493">
        <v>80.242000000000004</v>
      </c>
      <c r="D18" s="493">
        <v>80.042000000000002</v>
      </c>
      <c r="E18" s="493">
        <v>13.462</v>
      </c>
      <c r="F18" s="487">
        <f t="shared" si="0"/>
        <v>93.704000000000008</v>
      </c>
      <c r="G18" s="493">
        <v>1191673.8999999999</v>
      </c>
      <c r="H18" s="493">
        <v>1191673.8999999999</v>
      </c>
      <c r="I18" s="493">
        <v>381764.63</v>
      </c>
      <c r="J18" s="488">
        <f t="shared" si="3"/>
        <v>1573438.5299999998</v>
      </c>
      <c r="K18" s="489">
        <f t="shared" si="2"/>
        <v>1399.2986158541789</v>
      </c>
      <c r="L18" s="494">
        <v>1048.5229999999999</v>
      </c>
      <c r="M18" s="495">
        <v>1221.491</v>
      </c>
      <c r="N18" s="496">
        <v>1561.0070000000001</v>
      </c>
    </row>
    <row r="19" spans="1:15" x14ac:dyDescent="0.2">
      <c r="A19" s="25">
        <v>12</v>
      </c>
      <c r="B19" s="23" t="s">
        <v>95</v>
      </c>
      <c r="C19" s="493">
        <v>57.82</v>
      </c>
      <c r="D19" s="493">
        <v>57.82</v>
      </c>
      <c r="E19" s="493">
        <v>9.8699999999999992</v>
      </c>
      <c r="F19" s="487">
        <f t="shared" si="0"/>
        <v>67.69</v>
      </c>
      <c r="G19" s="493">
        <v>739491.25</v>
      </c>
      <c r="H19" s="493">
        <v>739491.25</v>
      </c>
      <c r="I19" s="493">
        <v>209088.44</v>
      </c>
      <c r="J19" s="488">
        <f t="shared" si="3"/>
        <v>948579.69</v>
      </c>
      <c r="K19" s="489">
        <f t="shared" si="2"/>
        <v>1167.7988993942975</v>
      </c>
      <c r="L19" s="494">
        <v>983.30899999999997</v>
      </c>
      <c r="M19" s="495">
        <v>1103.7629999999999</v>
      </c>
      <c r="N19" s="496">
        <v>1210.4480000000001</v>
      </c>
    </row>
    <row r="20" spans="1:15" x14ac:dyDescent="0.2">
      <c r="A20" s="25">
        <v>13</v>
      </c>
      <c r="B20" s="273" t="s">
        <v>152</v>
      </c>
      <c r="C20" s="493">
        <v>119.687</v>
      </c>
      <c r="D20" s="493">
        <v>107.401</v>
      </c>
      <c r="E20" s="493">
        <v>33.759</v>
      </c>
      <c r="F20" s="487">
        <f t="shared" si="0"/>
        <v>153.446</v>
      </c>
      <c r="G20" s="493">
        <v>2860701.05</v>
      </c>
      <c r="H20" s="493">
        <v>2590381.2000000002</v>
      </c>
      <c r="I20" s="493">
        <v>985273.35</v>
      </c>
      <c r="J20" s="488">
        <f t="shared" si="3"/>
        <v>3845974.4</v>
      </c>
      <c r="K20" s="489">
        <f t="shared" si="2"/>
        <v>2088.6687607801223</v>
      </c>
      <c r="L20" s="494">
        <v>1267.6859999999999</v>
      </c>
      <c r="M20" s="495">
        <v>1690.9580000000001</v>
      </c>
      <c r="N20" s="496">
        <v>2431.0120000000002</v>
      </c>
    </row>
    <row r="21" spans="1:15" ht="31.5" x14ac:dyDescent="0.2">
      <c r="A21" s="25">
        <v>14</v>
      </c>
      <c r="B21" s="273" t="s">
        <v>27</v>
      </c>
      <c r="C21" s="493">
        <v>138.911</v>
      </c>
      <c r="D21" s="493">
        <v>138.911</v>
      </c>
      <c r="E21" s="493">
        <v>12.38</v>
      </c>
      <c r="F21" s="487">
        <f t="shared" si="0"/>
        <v>151.291</v>
      </c>
      <c r="G21" s="493">
        <v>1386708.72</v>
      </c>
      <c r="H21" s="493">
        <v>1386359.42</v>
      </c>
      <c r="I21" s="493">
        <v>230336.91</v>
      </c>
      <c r="J21" s="488">
        <f t="shared" si="3"/>
        <v>1617045.63</v>
      </c>
      <c r="K21" s="489">
        <f t="shared" si="2"/>
        <v>890.69278740969378</v>
      </c>
      <c r="L21" s="494">
        <v>720.553</v>
      </c>
      <c r="M21" s="495">
        <v>824.44299999999998</v>
      </c>
      <c r="N21" s="496">
        <v>1039.4079999999999</v>
      </c>
    </row>
    <row r="22" spans="1:15" ht="47.25" x14ac:dyDescent="0.2">
      <c r="A22" s="25">
        <v>15</v>
      </c>
      <c r="B22" s="273" t="s">
        <v>185</v>
      </c>
      <c r="C22" s="487">
        <f>SUM(C23:C26)</f>
        <v>41.606000000000002</v>
      </c>
      <c r="D22" s="487">
        <f>SUM(D23:D26)</f>
        <v>41.606000000000002</v>
      </c>
      <c r="E22" s="487">
        <f>SUM(E23:E26)</f>
        <v>0</v>
      </c>
      <c r="F22" s="487">
        <f>SUM(F27:F27)</f>
        <v>0</v>
      </c>
      <c r="G22" s="487">
        <f>SUM(G23:G26)</f>
        <v>534367.99</v>
      </c>
      <c r="H22" s="487">
        <f>SUM(H23:H26)</f>
        <v>534367.99</v>
      </c>
      <c r="I22" s="487">
        <f>SUM(I23:I26)</f>
        <v>5855</v>
      </c>
      <c r="J22" s="488">
        <f>SUM(J23:J26)</f>
        <v>540222.99</v>
      </c>
      <c r="K22" s="489">
        <f t="shared" si="2"/>
        <v>0</v>
      </c>
      <c r="L22" s="500" t="s">
        <v>178</v>
      </c>
      <c r="M22" s="501" t="s">
        <v>178</v>
      </c>
      <c r="N22" s="502" t="s">
        <v>178</v>
      </c>
    </row>
    <row r="23" spans="1:15" x14ac:dyDescent="0.2">
      <c r="A23" s="25" t="s">
        <v>153</v>
      </c>
      <c r="B23" s="39" t="s">
        <v>854</v>
      </c>
      <c r="C23" s="493">
        <v>41.125</v>
      </c>
      <c r="D23" s="493">
        <v>41.125</v>
      </c>
      <c r="E23" s="493"/>
      <c r="F23" s="487">
        <f t="shared" ref="F23:F29" si="4">C23+E23</f>
        <v>41.125</v>
      </c>
      <c r="G23" s="493">
        <v>527148.02</v>
      </c>
      <c r="H23" s="493">
        <v>527148.02</v>
      </c>
      <c r="I23" s="493">
        <v>5855</v>
      </c>
      <c r="J23" s="488">
        <f>G23+I23</f>
        <v>533003.02</v>
      </c>
      <c r="K23" s="489">
        <f t="shared" si="2"/>
        <v>1080.0466464032422</v>
      </c>
      <c r="L23" s="500" t="s">
        <v>178</v>
      </c>
      <c r="M23" s="501" t="s">
        <v>178</v>
      </c>
      <c r="N23" s="502" t="s">
        <v>178</v>
      </c>
    </row>
    <row r="24" spans="1:15" x14ac:dyDescent="0.2">
      <c r="A24" s="25" t="s">
        <v>243</v>
      </c>
      <c r="B24" s="39" t="s">
        <v>855</v>
      </c>
      <c r="C24" s="493">
        <v>0.48099999999999998</v>
      </c>
      <c r="D24" s="493">
        <v>0.48099999999999998</v>
      </c>
      <c r="E24" s="493"/>
      <c r="F24" s="487">
        <f t="shared" si="4"/>
        <v>0.48099999999999998</v>
      </c>
      <c r="G24" s="493">
        <v>7219.97</v>
      </c>
      <c r="H24" s="493">
        <v>7219.97</v>
      </c>
      <c r="I24" s="493"/>
      <c r="J24" s="488">
        <f>G24+I24</f>
        <v>7219.97</v>
      </c>
      <c r="K24" s="489">
        <f t="shared" si="2"/>
        <v>1250.8610533610533</v>
      </c>
      <c r="L24" s="500" t="s">
        <v>178</v>
      </c>
      <c r="M24" s="501" t="s">
        <v>178</v>
      </c>
      <c r="N24" s="502" t="s">
        <v>178</v>
      </c>
    </row>
    <row r="25" spans="1:15" x14ac:dyDescent="0.2">
      <c r="A25" s="25" t="s">
        <v>244</v>
      </c>
      <c r="B25" s="39"/>
      <c r="C25" s="493"/>
      <c r="D25" s="493"/>
      <c r="E25" s="493"/>
      <c r="F25" s="487">
        <f t="shared" si="4"/>
        <v>0</v>
      </c>
      <c r="G25" s="493"/>
      <c r="H25" s="493"/>
      <c r="I25" s="493"/>
      <c r="J25" s="488">
        <f>G25+I25</f>
        <v>0</v>
      </c>
      <c r="K25" s="489">
        <f t="shared" si="2"/>
        <v>0</v>
      </c>
      <c r="L25" s="500" t="s">
        <v>178</v>
      </c>
      <c r="M25" s="501" t="s">
        <v>178</v>
      </c>
      <c r="N25" s="502" t="s">
        <v>178</v>
      </c>
    </row>
    <row r="26" spans="1:15" ht="16.5" customHeight="1" x14ac:dyDescent="0.2">
      <c r="A26" s="25" t="s">
        <v>245</v>
      </c>
      <c r="B26" s="39"/>
      <c r="C26" s="493"/>
      <c r="D26" s="493"/>
      <c r="E26" s="493"/>
      <c r="F26" s="487">
        <f t="shared" si="4"/>
        <v>0</v>
      </c>
      <c r="G26" s="493"/>
      <c r="H26" s="493"/>
      <c r="I26" s="493"/>
      <c r="J26" s="488">
        <f>G26+I26</f>
        <v>0</v>
      </c>
      <c r="K26" s="489">
        <f t="shared" si="2"/>
        <v>0</v>
      </c>
      <c r="L26" s="500" t="s">
        <v>178</v>
      </c>
      <c r="M26" s="501" t="s">
        <v>178</v>
      </c>
      <c r="N26" s="502" t="s">
        <v>178</v>
      </c>
    </row>
    <row r="27" spans="1:15" x14ac:dyDescent="0.2">
      <c r="A27" s="25"/>
      <c r="B27" s="23"/>
      <c r="C27" s="497"/>
      <c r="D27" s="497"/>
      <c r="E27" s="497"/>
      <c r="F27" s="498">
        <f t="shared" si="4"/>
        <v>0</v>
      </c>
      <c r="G27" s="497"/>
      <c r="H27" s="497"/>
      <c r="I27" s="497"/>
      <c r="J27" s="499"/>
      <c r="K27" s="489"/>
      <c r="L27" s="503"/>
      <c r="M27" s="495"/>
      <c r="N27" s="504"/>
    </row>
    <row r="28" spans="1:15" x14ac:dyDescent="0.2">
      <c r="A28" s="25">
        <v>16</v>
      </c>
      <c r="B28" s="273" t="s">
        <v>28</v>
      </c>
      <c r="C28" s="493">
        <v>53.679000000000002</v>
      </c>
      <c r="D28" s="493">
        <v>53.679000000000002</v>
      </c>
      <c r="E28" s="493">
        <v>6.359</v>
      </c>
      <c r="F28" s="487">
        <f t="shared" si="4"/>
        <v>60.038000000000004</v>
      </c>
      <c r="G28" s="493">
        <v>585687.16</v>
      </c>
      <c r="H28" s="493">
        <v>585687.16</v>
      </c>
      <c r="I28" s="493">
        <v>102617.39</v>
      </c>
      <c r="J28" s="488">
        <f>G28+I28</f>
        <v>688304.55</v>
      </c>
      <c r="K28" s="489">
        <f t="shared" si="2"/>
        <v>955.37347180119252</v>
      </c>
      <c r="L28" s="494">
        <v>776.59299999999996</v>
      </c>
      <c r="M28" s="495">
        <v>859.89099999999996</v>
      </c>
      <c r="N28" s="496">
        <v>1240.818</v>
      </c>
    </row>
    <row r="29" spans="1:15" x14ac:dyDescent="0.2">
      <c r="A29" s="25">
        <v>17</v>
      </c>
      <c r="B29" s="273" t="s">
        <v>29</v>
      </c>
      <c r="C29" s="493"/>
      <c r="D29" s="493"/>
      <c r="E29" s="493">
        <v>39.610999999999997</v>
      </c>
      <c r="F29" s="487">
        <f t="shared" si="4"/>
        <v>39.610999999999997</v>
      </c>
      <c r="G29" s="493">
        <v>14061.64</v>
      </c>
      <c r="H29" s="493">
        <v>14061.64</v>
      </c>
      <c r="I29" s="493">
        <v>366093.12</v>
      </c>
      <c r="J29" s="488">
        <f>G29+I29</f>
        <v>380154.76</v>
      </c>
      <c r="K29" s="489">
        <f t="shared" si="2"/>
        <v>799.76681561519115</v>
      </c>
      <c r="L29" s="494">
        <v>637.76700000000005</v>
      </c>
      <c r="M29" s="495">
        <v>742.98800000000006</v>
      </c>
      <c r="N29" s="496">
        <v>819.66099999999994</v>
      </c>
    </row>
    <row r="30" spans="1:15" ht="104.25" customHeight="1" thickBot="1" x14ac:dyDescent="0.3">
      <c r="A30" s="26">
        <v>18</v>
      </c>
      <c r="B30" s="40" t="s">
        <v>186</v>
      </c>
      <c r="C30" s="505">
        <f t="shared" ref="C30:J30" si="5">C7+C13+C16+C20+C21+C28+C29</f>
        <v>1347.239</v>
      </c>
      <c r="D30" s="505">
        <f t="shared" si="5"/>
        <v>1318.518</v>
      </c>
      <c r="E30" s="505">
        <f t="shared" si="5"/>
        <v>209.167</v>
      </c>
      <c r="F30" s="505">
        <f t="shared" si="5"/>
        <v>1556.4059999999999</v>
      </c>
      <c r="G30" s="505">
        <f t="shared" si="5"/>
        <v>25440164.98</v>
      </c>
      <c r="H30" s="505">
        <f t="shared" si="5"/>
        <v>24610215.489999998</v>
      </c>
      <c r="I30" s="505">
        <f t="shared" si="5"/>
        <v>7742001.9699999997</v>
      </c>
      <c r="J30" s="506">
        <f t="shared" si="5"/>
        <v>33182166.949999999</v>
      </c>
      <c r="K30" s="507">
        <f t="shared" si="2"/>
        <v>1776.6447695310007</v>
      </c>
      <c r="L30" s="508">
        <v>1157.6859999999999</v>
      </c>
      <c r="M30" s="509">
        <v>1609.51</v>
      </c>
      <c r="N30" s="510">
        <v>2216.5219999999999</v>
      </c>
      <c r="O30" s="663"/>
    </row>
    <row r="31" spans="1:15" ht="16.5" thickBot="1" x14ac:dyDescent="0.25">
      <c r="A31" s="14"/>
      <c r="B31" s="14"/>
      <c r="C31" s="17"/>
      <c r="D31" s="14"/>
      <c r="E31" s="14"/>
      <c r="F31" s="17"/>
      <c r="G31" s="17"/>
      <c r="H31" s="17"/>
      <c r="I31" s="17"/>
      <c r="J31" s="17"/>
    </row>
    <row r="32" spans="1:15" ht="16.5" thickBot="1" x14ac:dyDescent="0.3">
      <c r="A32" s="707" t="s">
        <v>0</v>
      </c>
      <c r="B32" s="708"/>
      <c r="C32" s="708"/>
      <c r="D32" s="708"/>
      <c r="E32" s="708"/>
      <c r="F32" s="708"/>
      <c r="G32" s="708"/>
      <c r="H32" s="708"/>
      <c r="I32" s="708"/>
      <c r="J32" s="708"/>
      <c r="L32" s="383" t="s">
        <v>681</v>
      </c>
      <c r="M32" s="384"/>
      <c r="N32" s="385"/>
    </row>
    <row r="33" spans="1:10" x14ac:dyDescent="0.25">
      <c r="A33" s="709" t="s">
        <v>606</v>
      </c>
      <c r="B33" s="710"/>
      <c r="C33" s="710"/>
      <c r="D33" s="710"/>
      <c r="E33" s="710"/>
      <c r="F33" s="710"/>
      <c r="G33" s="710"/>
      <c r="H33" s="710"/>
      <c r="I33" s="710"/>
      <c r="J33" s="711"/>
    </row>
    <row r="34" spans="1:10" ht="50.25" customHeight="1" x14ac:dyDescent="0.2">
      <c r="B34" s="712" t="s">
        <v>734</v>
      </c>
      <c r="C34" s="712"/>
      <c r="D34" s="712"/>
      <c r="E34" s="712"/>
      <c r="F34" s="712"/>
      <c r="G34" s="712"/>
      <c r="H34" s="712"/>
      <c r="I34" s="712"/>
      <c r="J34" s="712"/>
    </row>
    <row r="35" spans="1:10" x14ac:dyDescent="0.2">
      <c r="B35" s="393" t="s">
        <v>547</v>
      </c>
      <c r="C35" s="394"/>
      <c r="D35" s="394"/>
      <c r="E35" s="394"/>
      <c r="F35" s="394"/>
      <c r="G35" s="394"/>
      <c r="H35" s="394"/>
      <c r="I35" s="394"/>
      <c r="J35" s="394"/>
    </row>
    <row r="36" spans="1:10" x14ac:dyDescent="0.2">
      <c r="B36" s="393" t="s">
        <v>548</v>
      </c>
      <c r="C36" s="394"/>
      <c r="D36" s="394"/>
      <c r="E36" s="394"/>
      <c r="F36" s="394"/>
      <c r="G36" s="394"/>
      <c r="H36" s="394"/>
      <c r="I36" s="394"/>
      <c r="J36" s="394"/>
    </row>
    <row r="37" spans="1:10" x14ac:dyDescent="0.2">
      <c r="B37" s="393" t="s">
        <v>549</v>
      </c>
      <c r="C37" s="394"/>
      <c r="D37" s="394"/>
      <c r="E37" s="394"/>
      <c r="F37" s="394"/>
      <c r="G37" s="394"/>
      <c r="H37" s="394"/>
      <c r="I37" s="394"/>
      <c r="J37" s="394"/>
    </row>
    <row r="38" spans="1:10" x14ac:dyDescent="0.2">
      <c r="B38" s="395"/>
      <c r="C38" s="394"/>
      <c r="D38" s="394"/>
      <c r="E38" s="394"/>
      <c r="F38" s="394"/>
      <c r="G38" s="394"/>
      <c r="H38" s="394"/>
      <c r="I38" s="394"/>
      <c r="J38" s="394"/>
    </row>
  </sheetData>
  <mergeCells count="19">
    <mergeCell ref="N3:N5"/>
    <mergeCell ref="C4:C5"/>
    <mergeCell ref="E4:E5"/>
    <mergeCell ref="F4:F5"/>
    <mergeCell ref="A1:K1"/>
    <mergeCell ref="A2:K2"/>
    <mergeCell ref="A3:A5"/>
    <mergeCell ref="B3:B5"/>
    <mergeCell ref="C3:F3"/>
    <mergeCell ref="G3:G5"/>
    <mergeCell ref="H3:H4"/>
    <mergeCell ref="I3:I5"/>
    <mergeCell ref="J3:J5"/>
    <mergeCell ref="K3:K5"/>
    <mergeCell ref="A32:J32"/>
    <mergeCell ref="A33:J33"/>
    <mergeCell ref="B34:J34"/>
    <mergeCell ref="L3:L5"/>
    <mergeCell ref="M3:M5"/>
  </mergeCells>
  <printOptions gridLines="1"/>
  <pageMargins left="0.47244094488188981" right="0.31496062992125984" top="0.74803149606299213" bottom="0.39370078740157483" header="0.51181102362204722" footer="0.27559055118110237"/>
  <pageSetup paperSize="9" scale="5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zoomScale="86" zoomScaleNormal="86" workbookViewId="0">
      <pane xSplit="2" ySplit="6" topLeftCell="C16" activePane="bottomRight" state="frozen"/>
      <selection pane="topRight" activeCell="C1" sqref="C1"/>
      <selection pane="bottomLeft" activeCell="A7" sqref="A7"/>
      <selection pane="bottomRight" activeCell="A3" sqref="A3:A5"/>
    </sheetView>
  </sheetViews>
  <sheetFormatPr defaultColWidth="9.140625" defaultRowHeight="15.75" x14ac:dyDescent="0.2"/>
  <cols>
    <col min="1" max="1" width="5.5703125" style="20" customWidth="1"/>
    <col min="2" max="2" width="60.28515625" style="41" customWidth="1"/>
    <col min="3" max="3" width="14.7109375" style="15" customWidth="1"/>
    <col min="4" max="4" width="14" style="15" customWidth="1"/>
    <col min="5" max="5" width="15.85546875" style="15" customWidth="1"/>
    <col min="6" max="6" width="15.7109375" style="15" customWidth="1"/>
    <col min="7" max="7" width="19.140625" style="15" customWidth="1"/>
    <col min="8" max="8" width="18.7109375" style="15" customWidth="1"/>
    <col min="9" max="9" width="16.28515625" style="15" customWidth="1"/>
    <col min="10" max="10" width="17.7109375" style="15" bestFit="1" customWidth="1"/>
    <col min="11" max="11" width="13.28515625" style="15" customWidth="1"/>
    <col min="12" max="12" width="12.42578125" style="15" customWidth="1"/>
    <col min="13" max="13" width="11.42578125" style="15" customWidth="1"/>
    <col min="14" max="14" width="11" style="15" customWidth="1"/>
    <col min="15" max="15" width="10.42578125" style="15" customWidth="1"/>
    <col min="16" max="16" width="3.5703125" style="15" customWidth="1"/>
    <col min="17" max="18" width="3.85546875" style="15" customWidth="1"/>
    <col min="19" max="16384" width="9.140625" style="15"/>
  </cols>
  <sheetData>
    <row r="1" spans="1:15" ht="35.1" customHeight="1" thickBot="1" x14ac:dyDescent="0.25">
      <c r="A1" s="741" t="s">
        <v>819</v>
      </c>
      <c r="B1" s="742"/>
      <c r="C1" s="742"/>
      <c r="D1" s="742"/>
      <c r="E1" s="742"/>
      <c r="F1" s="742"/>
      <c r="G1" s="742"/>
      <c r="H1" s="742"/>
      <c r="I1" s="742"/>
      <c r="J1" s="742"/>
      <c r="K1" s="742"/>
    </row>
    <row r="2" spans="1:15" ht="35.450000000000003" customHeight="1" thickBot="1" x14ac:dyDescent="0.25">
      <c r="A2" s="725" t="s">
        <v>898</v>
      </c>
      <c r="B2" s="726"/>
      <c r="C2" s="726"/>
      <c r="D2" s="726"/>
      <c r="E2" s="726"/>
      <c r="F2" s="726"/>
      <c r="G2" s="726"/>
      <c r="H2" s="726"/>
      <c r="I2" s="726"/>
      <c r="J2" s="726"/>
      <c r="K2" s="726"/>
      <c r="L2" s="387" t="s">
        <v>617</v>
      </c>
      <c r="M2" s="358"/>
      <c r="N2" s="358"/>
      <c r="O2" s="358"/>
    </row>
    <row r="3" spans="1:15" ht="21" customHeight="1" x14ac:dyDescent="0.2">
      <c r="A3" s="728" t="s">
        <v>114</v>
      </c>
      <c r="B3" s="743" t="s">
        <v>695</v>
      </c>
      <c r="C3" s="731" t="s">
        <v>820</v>
      </c>
      <c r="D3" s="731"/>
      <c r="E3" s="731"/>
      <c r="F3" s="731"/>
      <c r="G3" s="731" t="s">
        <v>551</v>
      </c>
      <c r="H3" s="732" t="s">
        <v>171</v>
      </c>
      <c r="I3" s="731" t="s">
        <v>553</v>
      </c>
      <c r="J3" s="734" t="s">
        <v>554</v>
      </c>
      <c r="K3" s="745" t="s">
        <v>618</v>
      </c>
      <c r="L3" s="739" t="s">
        <v>729</v>
      </c>
      <c r="M3" s="713" t="s">
        <v>679</v>
      </c>
      <c r="N3" s="716" t="s">
        <v>696</v>
      </c>
      <c r="O3" s="719" t="s">
        <v>680</v>
      </c>
    </row>
    <row r="4" spans="1:15" ht="34.5" customHeight="1" x14ac:dyDescent="0.2">
      <c r="A4" s="729"/>
      <c r="B4" s="744"/>
      <c r="C4" s="722" t="s">
        <v>619</v>
      </c>
      <c r="D4" s="472" t="s">
        <v>171</v>
      </c>
      <c r="E4" s="722" t="s">
        <v>621</v>
      </c>
      <c r="F4" s="722" t="s">
        <v>622</v>
      </c>
      <c r="G4" s="722"/>
      <c r="H4" s="733"/>
      <c r="I4" s="722"/>
      <c r="J4" s="735"/>
      <c r="K4" s="745"/>
      <c r="L4" s="739"/>
      <c r="M4" s="714"/>
      <c r="N4" s="717"/>
      <c r="O4" s="720"/>
    </row>
    <row r="5" spans="1:15" s="65" customFormat="1" ht="63.75" thickBot="1" x14ac:dyDescent="0.25">
      <c r="A5" s="729"/>
      <c r="B5" s="744"/>
      <c r="C5" s="722"/>
      <c r="D5" s="87" t="s">
        <v>620</v>
      </c>
      <c r="E5" s="722"/>
      <c r="F5" s="722"/>
      <c r="G5" s="722"/>
      <c r="H5" s="472" t="s">
        <v>552</v>
      </c>
      <c r="I5" s="722"/>
      <c r="J5" s="735"/>
      <c r="K5" s="746"/>
      <c r="L5" s="740"/>
      <c r="M5" s="715"/>
      <c r="N5" s="718"/>
      <c r="O5" s="721"/>
    </row>
    <row r="6" spans="1:15" s="66" customFormat="1" ht="18" customHeight="1" thickBot="1" x14ac:dyDescent="0.25">
      <c r="A6" s="117"/>
      <c r="B6" s="54"/>
      <c r="C6" s="474" t="s">
        <v>157</v>
      </c>
      <c r="D6" s="474" t="s">
        <v>158</v>
      </c>
      <c r="E6" s="474" t="s">
        <v>159</v>
      </c>
      <c r="F6" s="474" t="s">
        <v>102</v>
      </c>
      <c r="G6" s="474" t="s">
        <v>160</v>
      </c>
      <c r="H6" s="474" t="s">
        <v>161</v>
      </c>
      <c r="I6" s="474" t="s">
        <v>162</v>
      </c>
      <c r="J6" s="473" t="s">
        <v>103</v>
      </c>
      <c r="K6" s="295" t="s">
        <v>604</v>
      </c>
      <c r="L6" s="386" t="s">
        <v>539</v>
      </c>
      <c r="M6" s="359"/>
      <c r="N6" s="359"/>
      <c r="O6" s="359"/>
    </row>
    <row r="7" spans="1:15" s="18" customFormat="1" x14ac:dyDescent="0.2">
      <c r="A7" s="25">
        <v>1</v>
      </c>
      <c r="B7" s="273" t="s">
        <v>154</v>
      </c>
      <c r="C7" s="487">
        <f>SUM(C8:C12)</f>
        <v>323.04599999999999</v>
      </c>
      <c r="D7" s="487">
        <f>SUM(D8:D12)</f>
        <v>323.04599999999999</v>
      </c>
      <c r="E7" s="487">
        <f>SUM(E8:E12)</f>
        <v>38.817999999999998</v>
      </c>
      <c r="F7" s="487">
        <f t="shared" ref="F7:F13" si="0">C7+E7</f>
        <v>361.86399999999998</v>
      </c>
      <c r="G7" s="487">
        <f>SUM(G8:G12)</f>
        <v>6772754.5</v>
      </c>
      <c r="H7" s="487">
        <f>SUM(H8:H12)</f>
        <v>6772754.5</v>
      </c>
      <c r="I7" s="487">
        <f>SUM(I8:I12)</f>
        <v>2540996.27</v>
      </c>
      <c r="J7" s="488">
        <f t="shared" ref="J7:J13" si="1">G7+I7</f>
        <v>9313750.7699999996</v>
      </c>
      <c r="K7" s="489">
        <f>IF(F7=0,0,J7/F7/12)</f>
        <v>2144.8552425773219</v>
      </c>
      <c r="L7" s="511">
        <f>IF('[2]T6-Zamestnanci_a_mzdy'!F7-'T6a-Zamestnanci_a_mzdy (ženy)'!F7=0,0,('[2]T6-Zamestnanci_a_mzdy'!J7-'T6a-Zamestnanci_a_mzdy (ženy)'!J7)/('[2]T6-Zamestnanci_a_mzdy'!F7-'T6a-Zamestnanci_a_mzdy (ženy)'!F7)/12)</f>
        <v>2584.9974917941427</v>
      </c>
      <c r="M7" s="512">
        <v>1474.934</v>
      </c>
      <c r="N7" s="513">
        <v>1810.848</v>
      </c>
      <c r="O7" s="514">
        <v>2411.7919999999999</v>
      </c>
    </row>
    <row r="8" spans="1:15" ht="31.5" x14ac:dyDescent="0.2">
      <c r="A8" s="25">
        <v>2</v>
      </c>
      <c r="B8" s="23" t="s">
        <v>605</v>
      </c>
      <c r="C8" s="493">
        <v>21.356999999999999</v>
      </c>
      <c r="D8" s="493">
        <v>21.356999999999999</v>
      </c>
      <c r="E8" s="493">
        <v>5.3680000000000003</v>
      </c>
      <c r="F8" s="487">
        <f t="shared" si="0"/>
        <v>26.725000000000001</v>
      </c>
      <c r="G8" s="493">
        <v>807073.7</v>
      </c>
      <c r="H8" s="493">
        <v>807073.7</v>
      </c>
      <c r="I8" s="493">
        <v>421464.05</v>
      </c>
      <c r="J8" s="488">
        <f t="shared" si="1"/>
        <v>1228537.75</v>
      </c>
      <c r="K8" s="489">
        <f t="shared" ref="K8:K30" si="2">IF(F8=0,0,J8/F8/12)</f>
        <v>3830.8005924540066</v>
      </c>
      <c r="L8" s="511">
        <f>IF('[2]T6-Zamestnanci_a_mzdy'!F8-'T6a-Zamestnanci_a_mzdy (ženy)'!F8=0,0,('[2]T6-Zamestnanci_a_mzdy'!J8-'T6a-Zamestnanci_a_mzdy (ženy)'!J8)/('[2]T6-Zamestnanci_a_mzdy'!F8-'T6a-Zamestnanci_a_mzdy (ženy)'!F8)/12)</f>
        <v>3625.5485535950065</v>
      </c>
      <c r="M8" s="515">
        <v>2561.2620000000002</v>
      </c>
      <c r="N8" s="516">
        <v>3507.8319999999999</v>
      </c>
      <c r="O8" s="517">
        <v>5016.2629999999999</v>
      </c>
    </row>
    <row r="9" spans="1:15" x14ac:dyDescent="0.2">
      <c r="A9" s="25">
        <v>3</v>
      </c>
      <c r="B9" s="23" t="s">
        <v>125</v>
      </c>
      <c r="C9" s="493">
        <v>76.572000000000003</v>
      </c>
      <c r="D9" s="493">
        <v>76.572000000000003</v>
      </c>
      <c r="E9" s="493">
        <v>8.0120000000000005</v>
      </c>
      <c r="F9" s="487">
        <f t="shared" si="0"/>
        <v>84.584000000000003</v>
      </c>
      <c r="G9" s="493">
        <v>2076652.66</v>
      </c>
      <c r="H9" s="493">
        <v>2076652.66</v>
      </c>
      <c r="I9" s="493">
        <v>493934.9</v>
      </c>
      <c r="J9" s="488">
        <f t="shared" si="1"/>
        <v>2570587.56</v>
      </c>
      <c r="K9" s="489">
        <f t="shared" si="2"/>
        <v>2532.5786200699895</v>
      </c>
      <c r="L9" s="511">
        <f>IF('[2]T6-Zamestnanci_a_mzdy'!F9-'T6a-Zamestnanci_a_mzdy (ženy)'!F9=0,0,('[2]T6-Zamestnanci_a_mzdy'!J9-'T6a-Zamestnanci_a_mzdy (ženy)'!J9)/('[2]T6-Zamestnanci_a_mzdy'!F9-'T6a-Zamestnanci_a_mzdy (ženy)'!F9)/12)</f>
        <v>2917.1919722582388</v>
      </c>
      <c r="M9" s="515">
        <v>1675.423</v>
      </c>
      <c r="N9" s="516">
        <v>2163.085</v>
      </c>
      <c r="O9" s="517">
        <v>3023.0709999999999</v>
      </c>
    </row>
    <row r="10" spans="1:15" ht="31.5" x14ac:dyDescent="0.2">
      <c r="A10" s="25">
        <v>4</v>
      </c>
      <c r="B10" s="23" t="s">
        <v>126</v>
      </c>
      <c r="C10" s="493">
        <v>170.95099999999999</v>
      </c>
      <c r="D10" s="493">
        <v>170.95099999999999</v>
      </c>
      <c r="E10" s="493">
        <v>16.776</v>
      </c>
      <c r="F10" s="487">
        <f t="shared" si="0"/>
        <v>187.727</v>
      </c>
      <c r="G10" s="493">
        <v>3160000.31</v>
      </c>
      <c r="H10" s="493">
        <v>3160000.31</v>
      </c>
      <c r="I10" s="493">
        <v>1191544.71</v>
      </c>
      <c r="J10" s="488">
        <f t="shared" si="1"/>
        <v>4351545.0199999996</v>
      </c>
      <c r="K10" s="489">
        <f t="shared" si="2"/>
        <v>1931.6813866234831</v>
      </c>
      <c r="L10" s="511">
        <f>IF('[2]T6-Zamestnanci_a_mzdy'!F10-'T6a-Zamestnanci_a_mzdy (ženy)'!F10=0,0,('[2]T6-Zamestnanci_a_mzdy'!J10-'T6a-Zamestnanci_a_mzdy (ženy)'!J10)/('[2]T6-Zamestnanci_a_mzdy'!F10-'T6a-Zamestnanci_a_mzdy (ženy)'!F10)/12)</f>
        <v>1988.5018591048376</v>
      </c>
      <c r="M10" s="515">
        <v>1461.33</v>
      </c>
      <c r="N10" s="516">
        <v>1754.4680000000001</v>
      </c>
      <c r="O10" s="517">
        <v>2252.1030000000001</v>
      </c>
    </row>
    <row r="11" spans="1:15" x14ac:dyDescent="0.2">
      <c r="A11" s="25">
        <v>5</v>
      </c>
      <c r="B11" s="23" t="s">
        <v>127</v>
      </c>
      <c r="C11" s="493">
        <v>43.384</v>
      </c>
      <c r="D11" s="493">
        <v>43.384</v>
      </c>
      <c r="E11" s="493">
        <v>5.431</v>
      </c>
      <c r="F11" s="487">
        <f t="shared" si="0"/>
        <v>48.814999999999998</v>
      </c>
      <c r="G11" s="493">
        <v>573424.73</v>
      </c>
      <c r="H11" s="493">
        <v>573424.73</v>
      </c>
      <c r="I11" s="493">
        <v>352222.57</v>
      </c>
      <c r="J11" s="488">
        <f t="shared" si="1"/>
        <v>925647.3</v>
      </c>
      <c r="K11" s="489">
        <f t="shared" si="2"/>
        <v>1580.1961487247772</v>
      </c>
      <c r="L11" s="511">
        <f>IF('[2]T6-Zamestnanci_a_mzdy'!F11-'T6a-Zamestnanci_a_mzdy (ženy)'!F11=0,0,('[2]T6-Zamestnanci_a_mzdy'!J11-'T6a-Zamestnanci_a_mzdy (ženy)'!J11)/('[2]T6-Zamestnanci_a_mzdy'!F11-'T6a-Zamestnanci_a_mzdy (ženy)'!F11)/12)</f>
        <v>1686.8659771876066</v>
      </c>
      <c r="M11" s="515">
        <v>1323.6110000000001</v>
      </c>
      <c r="N11" s="516">
        <v>1550.886</v>
      </c>
      <c r="O11" s="517">
        <v>1916.46</v>
      </c>
    </row>
    <row r="12" spans="1:15" x14ac:dyDescent="0.2">
      <c r="A12" s="25">
        <v>6</v>
      </c>
      <c r="B12" s="23" t="s">
        <v>128</v>
      </c>
      <c r="C12" s="493">
        <v>10.782</v>
      </c>
      <c r="D12" s="493">
        <v>10.782</v>
      </c>
      <c r="E12" s="493">
        <v>3.2309999999999999</v>
      </c>
      <c r="F12" s="487">
        <f t="shared" si="0"/>
        <v>14.013</v>
      </c>
      <c r="G12" s="493">
        <v>155603.1</v>
      </c>
      <c r="H12" s="493">
        <v>155603.1</v>
      </c>
      <c r="I12" s="493">
        <v>81830.039999999994</v>
      </c>
      <c r="J12" s="488">
        <f t="shared" si="1"/>
        <v>237433.14</v>
      </c>
      <c r="K12" s="489">
        <f t="shared" si="2"/>
        <v>1411.9813744380219</v>
      </c>
      <c r="L12" s="511">
        <f>IF('[2]T6-Zamestnanci_a_mzdy'!F12-'T6a-Zamestnanci_a_mzdy (ženy)'!F12=0,0,('[2]T6-Zamestnanci_a_mzdy'!J12-'T6a-Zamestnanci_a_mzdy (ženy)'!J12)/('[2]T6-Zamestnanci_a_mzdy'!F12-'T6a-Zamestnanci_a_mzdy (ženy)'!F12)/12)</f>
        <v>1386.1568766370385</v>
      </c>
      <c r="M12" s="515">
        <v>1103.933</v>
      </c>
      <c r="N12" s="516">
        <v>1432.4269999999999</v>
      </c>
      <c r="O12" s="517">
        <v>1812.165</v>
      </c>
    </row>
    <row r="13" spans="1:15" x14ac:dyDescent="0.2">
      <c r="A13" s="25">
        <v>7</v>
      </c>
      <c r="B13" s="273" t="s">
        <v>26</v>
      </c>
      <c r="C13" s="493">
        <v>136.74700000000001</v>
      </c>
      <c r="D13" s="493">
        <v>129.23500000000001</v>
      </c>
      <c r="E13" s="493">
        <v>11.127000000000001</v>
      </c>
      <c r="F13" s="487">
        <f t="shared" si="0"/>
        <v>147.87400000000002</v>
      </c>
      <c r="G13" s="493">
        <v>1801676.68</v>
      </c>
      <c r="H13" s="493">
        <v>1654494.56</v>
      </c>
      <c r="I13" s="493">
        <v>228566.59</v>
      </c>
      <c r="J13" s="488">
        <f t="shared" si="1"/>
        <v>2030243.27</v>
      </c>
      <c r="K13" s="489">
        <f t="shared" si="2"/>
        <v>1144.1290501823623</v>
      </c>
      <c r="L13" s="511">
        <f>IF('[2]T6-Zamestnanci_a_mzdy'!F13-'T6a-Zamestnanci_a_mzdy (ženy)'!F13=0,0,('[2]T6-Zamestnanci_a_mzdy'!J13-'T6a-Zamestnanci_a_mzdy (ženy)'!J13)/('[2]T6-Zamestnanci_a_mzdy'!F13-'T6a-Zamestnanci_a_mzdy (ženy)'!F13)/12)</f>
        <v>1512.9813124301488</v>
      </c>
      <c r="M13" s="515">
        <v>903.57899999999995</v>
      </c>
      <c r="N13" s="516">
        <v>1088.4649999999999</v>
      </c>
      <c r="O13" s="517">
        <v>1436.183</v>
      </c>
    </row>
    <row r="14" spans="1:15" x14ac:dyDescent="0.2">
      <c r="A14" s="25"/>
      <c r="B14" s="23" t="s">
        <v>171</v>
      </c>
      <c r="C14" s="497"/>
      <c r="D14" s="497"/>
      <c r="E14" s="497"/>
      <c r="F14" s="498"/>
      <c r="G14" s="497"/>
      <c r="H14" s="497"/>
      <c r="I14" s="497"/>
      <c r="J14" s="499"/>
      <c r="K14" s="499"/>
      <c r="L14" s="511"/>
      <c r="M14" s="515"/>
      <c r="N14" s="516"/>
      <c r="O14" s="517"/>
    </row>
    <row r="15" spans="1:15" x14ac:dyDescent="0.2">
      <c r="A15" s="25">
        <v>8</v>
      </c>
      <c r="B15" s="23" t="s">
        <v>30</v>
      </c>
      <c r="C15" s="493">
        <v>14.266999999999999</v>
      </c>
      <c r="D15" s="493">
        <v>14.266999999999999</v>
      </c>
      <c r="E15" s="493">
        <v>1.857</v>
      </c>
      <c r="F15" s="487">
        <f t="shared" ref="F15:F21" si="3">C15+E15</f>
        <v>16.123999999999999</v>
      </c>
      <c r="G15" s="493">
        <v>204599.73</v>
      </c>
      <c r="H15" s="493">
        <v>204599.73</v>
      </c>
      <c r="I15" s="493">
        <v>38503.74</v>
      </c>
      <c r="J15" s="488">
        <f t="shared" ref="J15:J21" si="4">G15+I15</f>
        <v>243103.47</v>
      </c>
      <c r="K15" s="489">
        <f t="shared" si="2"/>
        <v>1256.4266000992311</v>
      </c>
      <c r="L15" s="511">
        <f>IF('[2]T6-Zamestnanci_a_mzdy'!F15-'T6a-Zamestnanci_a_mzdy (ženy)'!F15=0,0,('[2]T6-Zamestnanci_a_mzdy'!J15-'T6a-Zamestnanci_a_mzdy (ženy)'!J15)/('[2]T6-Zamestnanci_a_mzdy'!F15-'T6a-Zamestnanci_a_mzdy (ženy)'!F15)/12)</f>
        <v>1746.3802381696353</v>
      </c>
      <c r="M15" s="515">
        <v>1081.538</v>
      </c>
      <c r="N15" s="516">
        <v>1263.5029999999999</v>
      </c>
      <c r="O15" s="517">
        <v>1396.1210000000001</v>
      </c>
    </row>
    <row r="16" spans="1:15" x14ac:dyDescent="0.2">
      <c r="A16" s="25">
        <v>9</v>
      </c>
      <c r="B16" s="273" t="s">
        <v>155</v>
      </c>
      <c r="C16" s="487">
        <f>SUM(C17:C19)</f>
        <v>203.43400000000003</v>
      </c>
      <c r="D16" s="487">
        <f>SUM(D17:D19)</f>
        <v>201.65800000000002</v>
      </c>
      <c r="E16" s="487">
        <f>SUM(E17:E19)</f>
        <v>23.353999999999999</v>
      </c>
      <c r="F16" s="487">
        <f t="shared" si="3"/>
        <v>226.78800000000001</v>
      </c>
      <c r="G16" s="487">
        <f>SUM(G17:G19)</f>
        <v>2987125.62</v>
      </c>
      <c r="H16" s="487">
        <f>SUM(H17:H19)</f>
        <v>2959011.36</v>
      </c>
      <c r="I16" s="487">
        <f>SUM(I17:I19)</f>
        <v>611413.12</v>
      </c>
      <c r="J16" s="488">
        <f t="shared" si="4"/>
        <v>3598538.74</v>
      </c>
      <c r="K16" s="489">
        <f t="shared" si="2"/>
        <v>1322.2843727769252</v>
      </c>
      <c r="L16" s="511">
        <f>IF('[2]T6-Zamestnanci_a_mzdy'!F16-'T6a-Zamestnanci_a_mzdy (ženy)'!F16=0,0,('[2]T6-Zamestnanci_a_mzdy'!J16-'T6a-Zamestnanci_a_mzdy (ženy)'!J16)/('[2]T6-Zamestnanci_a_mzdy'!F16-'T6a-Zamestnanci_a_mzdy (ženy)'!F16)/12)</f>
        <v>1565.3209480311073</v>
      </c>
      <c r="M16" s="515">
        <v>1025.769</v>
      </c>
      <c r="N16" s="516">
        <v>1168.348</v>
      </c>
      <c r="O16" s="517">
        <v>1420.518</v>
      </c>
    </row>
    <row r="17" spans="1:15" x14ac:dyDescent="0.2">
      <c r="A17" s="25">
        <v>10</v>
      </c>
      <c r="B17" s="23" t="s">
        <v>129</v>
      </c>
      <c r="C17" s="493">
        <v>69.881</v>
      </c>
      <c r="D17" s="493">
        <v>68.105000000000004</v>
      </c>
      <c r="E17" s="493">
        <v>1.5620000000000001</v>
      </c>
      <c r="F17" s="487">
        <f t="shared" si="3"/>
        <v>71.442999999999998</v>
      </c>
      <c r="G17" s="493">
        <v>1143572.52</v>
      </c>
      <c r="H17" s="493">
        <v>1115458.26</v>
      </c>
      <c r="I17" s="493">
        <v>39464.42</v>
      </c>
      <c r="J17" s="488">
        <f t="shared" si="4"/>
        <v>1183036.94</v>
      </c>
      <c r="K17" s="489">
        <f t="shared" si="2"/>
        <v>1379.9310172678452</v>
      </c>
      <c r="L17" s="511">
        <f>IF('[2]T6-Zamestnanci_a_mzdy'!F17-'T6a-Zamestnanci_a_mzdy (ženy)'!F17=0,0,('[2]T6-Zamestnanci_a_mzdy'!J17-'T6a-Zamestnanci_a_mzdy (ženy)'!J17)/('[2]T6-Zamestnanci_a_mzdy'!F17-'T6a-Zamestnanci_a_mzdy (ženy)'!F17)/12)</f>
        <v>1623.65425654158</v>
      </c>
      <c r="M17" s="515">
        <v>1034.954</v>
      </c>
      <c r="N17" s="516">
        <v>1235.2729999999999</v>
      </c>
      <c r="O17" s="517">
        <v>1470.855</v>
      </c>
    </row>
    <row r="18" spans="1:15" x14ac:dyDescent="0.2">
      <c r="A18" s="25">
        <v>11</v>
      </c>
      <c r="B18" s="23" t="s">
        <v>104</v>
      </c>
      <c r="C18" s="493">
        <v>76.510000000000005</v>
      </c>
      <c r="D18" s="493">
        <v>76.510000000000005</v>
      </c>
      <c r="E18" s="493">
        <v>12.317</v>
      </c>
      <c r="F18" s="487">
        <f t="shared" si="3"/>
        <v>88.826999999999998</v>
      </c>
      <c r="G18" s="493">
        <v>1128969.83</v>
      </c>
      <c r="H18" s="493">
        <v>1128969.83</v>
      </c>
      <c r="I18" s="493">
        <v>373627.05</v>
      </c>
      <c r="J18" s="488">
        <f t="shared" si="4"/>
        <v>1502596.8800000001</v>
      </c>
      <c r="K18" s="489">
        <f t="shared" si="2"/>
        <v>1409.6660549907874</v>
      </c>
      <c r="L18" s="511">
        <f>IF('[2]T6-Zamestnanci_a_mzdy'!F18-'T6a-Zamestnanci_a_mzdy (ženy)'!F18=0,0,('[2]T6-Zamestnanci_a_mzdy'!J18-'T6a-Zamestnanci_a_mzdy (ženy)'!J18)/('[2]T6-Zamestnanci_a_mzdy'!F18-'T6a-Zamestnanci_a_mzdy (ženy)'!F18)/12)</f>
        <v>1210.4717722643622</v>
      </c>
      <c r="M18" s="515">
        <v>1047.771</v>
      </c>
      <c r="N18" s="516">
        <v>1230.6880000000001</v>
      </c>
      <c r="O18" s="517">
        <v>1577.902</v>
      </c>
    </row>
    <row r="19" spans="1:15" x14ac:dyDescent="0.2">
      <c r="A19" s="25">
        <v>12</v>
      </c>
      <c r="B19" s="23" t="s">
        <v>95</v>
      </c>
      <c r="C19" s="493">
        <v>57.042999999999999</v>
      </c>
      <c r="D19" s="493">
        <v>57.042999999999999</v>
      </c>
      <c r="E19" s="493">
        <v>9.4749999999999996</v>
      </c>
      <c r="F19" s="487">
        <f t="shared" si="3"/>
        <v>66.518000000000001</v>
      </c>
      <c r="G19" s="493">
        <v>714583.27</v>
      </c>
      <c r="H19" s="493">
        <v>714583.27</v>
      </c>
      <c r="I19" s="493">
        <v>198321.65</v>
      </c>
      <c r="J19" s="488">
        <f t="shared" si="4"/>
        <v>912904.92</v>
      </c>
      <c r="K19" s="489">
        <f t="shared" si="2"/>
        <v>1143.681559878529</v>
      </c>
      <c r="L19" s="511">
        <f>IF('[2]T6-Zamestnanci_a_mzdy'!F19-'T6a-Zamestnanci_a_mzdy (ženy)'!F19=0,0,('[2]T6-Zamestnanci_a_mzdy'!J19-'T6a-Zamestnanci_a_mzdy (ženy)'!J19)/('[2]T6-Zamestnanci_a_mzdy'!F19-'T6a-Zamestnanci_a_mzdy (ženy)'!F19)/12)</f>
        <v>2536.6019624573373</v>
      </c>
      <c r="M19" s="515">
        <v>983.30899999999997</v>
      </c>
      <c r="N19" s="516">
        <v>1102.184</v>
      </c>
      <c r="O19" s="517">
        <v>1193.0989999999999</v>
      </c>
    </row>
    <row r="20" spans="1:15" x14ac:dyDescent="0.2">
      <c r="A20" s="25">
        <v>13</v>
      </c>
      <c r="B20" s="273" t="s">
        <v>152</v>
      </c>
      <c r="C20" s="493">
        <v>65.995000000000005</v>
      </c>
      <c r="D20" s="493">
        <v>65.828000000000003</v>
      </c>
      <c r="E20" s="493">
        <v>22.841999999999999</v>
      </c>
      <c r="F20" s="487">
        <f t="shared" si="3"/>
        <v>88.837000000000003</v>
      </c>
      <c r="G20" s="493">
        <v>1407130.33</v>
      </c>
      <c r="H20" s="493">
        <v>1402820.09</v>
      </c>
      <c r="I20" s="493">
        <v>617307.31000000006</v>
      </c>
      <c r="J20" s="488">
        <f t="shared" si="4"/>
        <v>2024437.6400000001</v>
      </c>
      <c r="K20" s="489">
        <f t="shared" si="2"/>
        <v>1899.0188397477029</v>
      </c>
      <c r="L20" s="511">
        <f>IF('[2]T6-Zamestnanci_a_mzdy'!F20-'T6a-Zamestnanci_a_mzdy (ženy)'!F20=0,0,('[2]T6-Zamestnanci_a_mzdy'!J20-'T6a-Zamestnanci_a_mzdy (ženy)'!J20)/('[2]T6-Zamestnanci_a_mzdy'!F20-'T6a-Zamestnanci_a_mzdy (ženy)'!F20)/12)</f>
        <v>2349.436301444071</v>
      </c>
      <c r="M20" s="515">
        <v>1213.6020000000001</v>
      </c>
      <c r="N20" s="516">
        <v>1541.595</v>
      </c>
      <c r="O20" s="517">
        <v>2297.1779999999999</v>
      </c>
    </row>
    <row r="21" spans="1:15" ht="31.5" x14ac:dyDescent="0.2">
      <c r="A21" s="25">
        <v>14</v>
      </c>
      <c r="B21" s="273" t="s">
        <v>27</v>
      </c>
      <c r="C21" s="493">
        <v>78.703999999999994</v>
      </c>
      <c r="D21" s="493">
        <v>78.703999999999994</v>
      </c>
      <c r="E21" s="493">
        <v>9.0109999999999992</v>
      </c>
      <c r="F21" s="487">
        <f t="shared" si="3"/>
        <v>87.714999999999989</v>
      </c>
      <c r="G21" s="493">
        <v>672211.47</v>
      </c>
      <c r="H21" s="493">
        <v>672211.47</v>
      </c>
      <c r="I21" s="493">
        <v>160303.39000000001</v>
      </c>
      <c r="J21" s="488">
        <f t="shared" si="4"/>
        <v>832514.86</v>
      </c>
      <c r="K21" s="489">
        <f t="shared" si="2"/>
        <v>790.92787246575097</v>
      </c>
      <c r="L21" s="511">
        <f>IF('[2]T6-Zamestnanci_a_mzdy'!F21-'T6a-Zamestnanci_a_mzdy (ženy)'!F21=0,0,('[2]T6-Zamestnanci_a_mzdy'!J21-'T6a-Zamestnanci_a_mzdy (ženy)'!J21)/('[2]T6-Zamestnanci_a_mzdy'!F21-'T6a-Zamestnanci_a_mzdy (ženy)'!F21)/12)</f>
        <v>1028.337173881129</v>
      </c>
      <c r="M21" s="515">
        <v>677.73699999999997</v>
      </c>
      <c r="N21" s="516">
        <v>744.14599999999996</v>
      </c>
      <c r="O21" s="517">
        <v>836.63699999999994</v>
      </c>
    </row>
    <row r="22" spans="1:15" ht="47.25" x14ac:dyDescent="0.2">
      <c r="A22" s="25">
        <v>15</v>
      </c>
      <c r="B22" s="273" t="s">
        <v>185</v>
      </c>
      <c r="C22" s="487">
        <f>SUM(C23:C26)</f>
        <v>20.659000000000002</v>
      </c>
      <c r="D22" s="487">
        <f>SUM(D23:D26)</f>
        <v>20.659000000000002</v>
      </c>
      <c r="E22" s="487">
        <f>SUM(E23:E26)</f>
        <v>0</v>
      </c>
      <c r="F22" s="487">
        <f>SUM(F27:F27)</f>
        <v>0</v>
      </c>
      <c r="G22" s="487">
        <f>SUM(G23:G26)</f>
        <v>240082.73</v>
      </c>
      <c r="H22" s="487">
        <f>SUM(H23:H26)</f>
        <v>240082.73</v>
      </c>
      <c r="I22" s="487">
        <f>SUM(I23:I26)</f>
        <v>4440.5</v>
      </c>
      <c r="J22" s="488">
        <f>SUM(J23:J26)</f>
        <v>244523.23</v>
      </c>
      <c r="K22" s="489">
        <f t="shared" si="2"/>
        <v>0</v>
      </c>
      <c r="L22" s="511">
        <f>IF('[2]T6-Zamestnanci_a_mzdy'!F22-'T6a-Zamestnanci_a_mzdy (ženy)'!F22=0,0,('[2]T6-Zamestnanci_a_mzdy'!J22-'T6a-Zamestnanci_a_mzdy (ženy)'!J22)/('[2]T6-Zamestnanci_a_mzdy'!F22-'T6a-Zamestnanci_a_mzdy (ženy)'!F22)/12)</f>
        <v>0</v>
      </c>
      <c r="M22" s="518" t="s">
        <v>178</v>
      </c>
      <c r="N22" s="519" t="s">
        <v>178</v>
      </c>
      <c r="O22" s="520" t="s">
        <v>178</v>
      </c>
    </row>
    <row r="23" spans="1:15" x14ac:dyDescent="0.2">
      <c r="A23" s="25" t="s">
        <v>153</v>
      </c>
      <c r="B23" s="39" t="s">
        <v>854</v>
      </c>
      <c r="C23" s="493">
        <v>20.178000000000001</v>
      </c>
      <c r="D23" s="493">
        <v>20.178000000000001</v>
      </c>
      <c r="E23" s="493"/>
      <c r="F23" s="487">
        <f t="shared" ref="F23:F29" si="5">C23+E23</f>
        <v>20.178000000000001</v>
      </c>
      <c r="G23" s="493">
        <v>232862.76</v>
      </c>
      <c r="H23" s="493">
        <v>232862.76</v>
      </c>
      <c r="I23" s="493">
        <v>4440.5</v>
      </c>
      <c r="J23" s="488">
        <f>G23+I23</f>
        <v>237303.26</v>
      </c>
      <c r="K23" s="489">
        <f t="shared" si="2"/>
        <v>980.04121650642617</v>
      </c>
      <c r="L23" s="511">
        <f>IF('[2]T6-Zamestnanci_a_mzdy'!F23-'T6a-Zamestnanci_a_mzdy (ženy)'!F23=0,0,('[2]T6-Zamestnanci_a_mzdy'!J23-'T6a-Zamestnanci_a_mzdy (ženy)'!J23)/('[2]T6-Zamestnanci_a_mzdy'!F23-'T6a-Zamestnanci_a_mzdy (ženy)'!F23)/12)</f>
        <v>1176.3807068633537</v>
      </c>
      <c r="M23" s="518" t="s">
        <v>178</v>
      </c>
      <c r="N23" s="519" t="s">
        <v>178</v>
      </c>
      <c r="O23" s="520" t="s">
        <v>178</v>
      </c>
    </row>
    <row r="24" spans="1:15" x14ac:dyDescent="0.2">
      <c r="A24" s="25" t="s">
        <v>243</v>
      </c>
      <c r="B24" s="39" t="s">
        <v>855</v>
      </c>
      <c r="C24" s="493">
        <v>0.48099999999999998</v>
      </c>
      <c r="D24" s="493">
        <v>0.48099999999999998</v>
      </c>
      <c r="E24" s="493"/>
      <c r="F24" s="487">
        <f t="shared" si="5"/>
        <v>0.48099999999999998</v>
      </c>
      <c r="G24" s="493">
        <v>7219.97</v>
      </c>
      <c r="H24" s="493">
        <v>7219.97</v>
      </c>
      <c r="I24" s="493"/>
      <c r="J24" s="488">
        <f>G24+I24</f>
        <v>7219.97</v>
      </c>
      <c r="K24" s="489">
        <f t="shared" si="2"/>
        <v>1250.8610533610533</v>
      </c>
      <c r="L24" s="511">
        <f>IF('[2]T6-Zamestnanci_a_mzdy'!F24-'T6a-Zamestnanci_a_mzdy (ženy)'!F24=0,0,('[2]T6-Zamestnanci_a_mzdy'!J24-'T6a-Zamestnanci_a_mzdy (ženy)'!J24)/('[2]T6-Zamestnanci_a_mzdy'!F24-'T6a-Zamestnanci_a_mzdy (ženy)'!F24)/12)</f>
        <v>0</v>
      </c>
      <c r="M24" s="518" t="s">
        <v>178</v>
      </c>
      <c r="N24" s="519" t="s">
        <v>178</v>
      </c>
      <c r="O24" s="520" t="s">
        <v>178</v>
      </c>
    </row>
    <row r="25" spans="1:15" x14ac:dyDescent="0.2">
      <c r="A25" s="25" t="s">
        <v>244</v>
      </c>
      <c r="B25" s="39"/>
      <c r="C25" s="493"/>
      <c r="D25" s="493"/>
      <c r="E25" s="493"/>
      <c r="F25" s="487">
        <f t="shared" si="5"/>
        <v>0</v>
      </c>
      <c r="G25" s="493"/>
      <c r="H25" s="493"/>
      <c r="I25" s="493"/>
      <c r="J25" s="488">
        <f>G25+I25</f>
        <v>0</v>
      </c>
      <c r="K25" s="489">
        <f t="shared" si="2"/>
        <v>0</v>
      </c>
      <c r="L25" s="511">
        <f>IF('[2]T6-Zamestnanci_a_mzdy'!F25-'T6a-Zamestnanci_a_mzdy (ženy)'!F25=0,0,('[2]T6-Zamestnanci_a_mzdy'!J25-'T6a-Zamestnanci_a_mzdy (ženy)'!J25)/('[2]T6-Zamestnanci_a_mzdy'!F25-'T6a-Zamestnanci_a_mzdy (ženy)'!F25)/12)</f>
        <v>0</v>
      </c>
      <c r="M25" s="518" t="s">
        <v>178</v>
      </c>
      <c r="N25" s="519" t="s">
        <v>178</v>
      </c>
      <c r="O25" s="520" t="s">
        <v>178</v>
      </c>
    </row>
    <row r="26" spans="1:15" ht="16.5" customHeight="1" x14ac:dyDescent="0.2">
      <c r="A26" s="25" t="s">
        <v>245</v>
      </c>
      <c r="B26" s="39"/>
      <c r="C26" s="493"/>
      <c r="D26" s="493"/>
      <c r="E26" s="493"/>
      <c r="F26" s="487">
        <f t="shared" si="5"/>
        <v>0</v>
      </c>
      <c r="G26" s="493"/>
      <c r="H26" s="493"/>
      <c r="I26" s="493"/>
      <c r="J26" s="488">
        <f>G26+I26</f>
        <v>0</v>
      </c>
      <c r="K26" s="489">
        <f t="shared" si="2"/>
        <v>0</v>
      </c>
      <c r="L26" s="511">
        <f>IF('[2]T6-Zamestnanci_a_mzdy'!F26-'T6a-Zamestnanci_a_mzdy (ženy)'!F26=0,0,('[2]T6-Zamestnanci_a_mzdy'!J26-'T6a-Zamestnanci_a_mzdy (ženy)'!J26)/('[2]T6-Zamestnanci_a_mzdy'!F26-'T6a-Zamestnanci_a_mzdy (ženy)'!F26)/12)</f>
        <v>0</v>
      </c>
      <c r="M26" s="518" t="s">
        <v>178</v>
      </c>
      <c r="N26" s="519" t="s">
        <v>178</v>
      </c>
      <c r="O26" s="520" t="s">
        <v>178</v>
      </c>
    </row>
    <row r="27" spans="1:15" x14ac:dyDescent="0.2">
      <c r="A27" s="25"/>
      <c r="B27" s="23"/>
      <c r="C27" s="497"/>
      <c r="D27" s="497"/>
      <c r="E27" s="497"/>
      <c r="F27" s="498">
        <f t="shared" si="5"/>
        <v>0</v>
      </c>
      <c r="G27" s="497"/>
      <c r="H27" s="497"/>
      <c r="I27" s="497"/>
      <c r="J27" s="499"/>
      <c r="K27" s="499"/>
      <c r="L27" s="511"/>
      <c r="M27" s="521"/>
      <c r="N27" s="516"/>
      <c r="O27" s="522"/>
    </row>
    <row r="28" spans="1:15" x14ac:dyDescent="0.2">
      <c r="A28" s="25">
        <v>16</v>
      </c>
      <c r="B28" s="273" t="s">
        <v>28</v>
      </c>
      <c r="C28" s="493">
        <v>34.210999999999999</v>
      </c>
      <c r="D28" s="493">
        <v>34.210999999999999</v>
      </c>
      <c r="E28" s="493">
        <v>4</v>
      </c>
      <c r="F28" s="487">
        <f t="shared" si="5"/>
        <v>38.210999999999999</v>
      </c>
      <c r="G28" s="493">
        <v>353902.08000000002</v>
      </c>
      <c r="H28" s="493">
        <v>353902.08000000002</v>
      </c>
      <c r="I28" s="493">
        <v>61226.98</v>
      </c>
      <c r="J28" s="488">
        <f>G28+I28</f>
        <v>415129.06</v>
      </c>
      <c r="K28" s="489">
        <f t="shared" si="2"/>
        <v>905.34370556471515</v>
      </c>
      <c r="L28" s="511">
        <f>IF('[2]T6-Zamestnanci_a_mzdy'!F28-'T6a-Zamestnanci_a_mzdy (ženy)'!F28=0,0,('[2]T6-Zamestnanci_a_mzdy'!J28-'T6a-Zamestnanci_a_mzdy (ženy)'!J28)/('[2]T6-Zamestnanci_a_mzdy'!F28-'T6a-Zamestnanci_a_mzdy (ženy)'!F28)/12)</f>
        <v>1042.9570791527312</v>
      </c>
      <c r="M28" s="515">
        <v>769.21</v>
      </c>
      <c r="N28" s="516">
        <v>807.59500000000003</v>
      </c>
      <c r="O28" s="517">
        <v>1182.749</v>
      </c>
    </row>
    <row r="29" spans="1:15" x14ac:dyDescent="0.2">
      <c r="A29" s="25">
        <v>17</v>
      </c>
      <c r="B29" s="273" t="s">
        <v>29</v>
      </c>
      <c r="C29" s="493"/>
      <c r="D29" s="493"/>
      <c r="E29" s="493">
        <v>35.024999999999999</v>
      </c>
      <c r="F29" s="487">
        <f t="shared" si="5"/>
        <v>35.024999999999999</v>
      </c>
      <c r="G29" s="493">
        <v>12011.64</v>
      </c>
      <c r="H29" s="493">
        <v>12011.64</v>
      </c>
      <c r="I29" s="493">
        <v>324323.33</v>
      </c>
      <c r="J29" s="488">
        <f>G29+I29</f>
        <v>336334.97000000003</v>
      </c>
      <c r="K29" s="489">
        <f t="shared" si="2"/>
        <v>800.22595764929827</v>
      </c>
      <c r="L29" s="511">
        <f>IF('[2]T6-Zamestnanci_a_mzdy'!F29-'T6a-Zamestnanci_a_mzdy (ženy)'!F29=0,0,('[2]T6-Zamestnanci_a_mzdy'!J29-'T6a-Zamestnanci_a_mzdy (ženy)'!J29)/('[2]T6-Zamestnanci_a_mzdy'!F29-'T6a-Zamestnanci_a_mzdy (ženy)'!F29)/12)</f>
        <v>796.26017589765945</v>
      </c>
      <c r="M29" s="515">
        <v>631.71600000000001</v>
      </c>
      <c r="N29" s="516">
        <v>733.13300000000004</v>
      </c>
      <c r="O29" s="517">
        <v>819.66099999999994</v>
      </c>
    </row>
    <row r="30" spans="1:15" ht="16.5" thickBot="1" x14ac:dyDescent="0.25">
      <c r="A30" s="26">
        <v>18</v>
      </c>
      <c r="B30" s="40" t="s">
        <v>186</v>
      </c>
      <c r="C30" s="505">
        <f t="shared" ref="C30:J30" si="6">C7+C13+C16+C20+C21+C28+C29</f>
        <v>842.13700000000006</v>
      </c>
      <c r="D30" s="505">
        <f t="shared" si="6"/>
        <v>832.68200000000002</v>
      </c>
      <c r="E30" s="505">
        <f t="shared" si="6"/>
        <v>144.17699999999999</v>
      </c>
      <c r="F30" s="505">
        <f t="shared" si="6"/>
        <v>986.31400000000008</v>
      </c>
      <c r="G30" s="505">
        <f t="shared" si="6"/>
        <v>14006812.320000002</v>
      </c>
      <c r="H30" s="505">
        <f t="shared" si="6"/>
        <v>13827205.700000001</v>
      </c>
      <c r="I30" s="505">
        <f t="shared" si="6"/>
        <v>4544136.99</v>
      </c>
      <c r="J30" s="506">
        <f t="shared" si="6"/>
        <v>18550949.309999995</v>
      </c>
      <c r="K30" s="507">
        <f t="shared" si="2"/>
        <v>1567.363377687024</v>
      </c>
      <c r="L30" s="523">
        <f>IF('[2]T6-Zamestnanci_a_mzdy'!F30-'T6a-Zamestnanci_a_mzdy (ženy)'!F30=0,0,('[2]T6-Zamestnanci_a_mzdy'!J30-'T6a-Zamestnanci_a_mzdy (ženy)'!J30)/('[2]T6-Zamestnanci_a_mzdy'!F30-'T6a-Zamestnanci_a_mzdy (ženy)'!F30)/12)</f>
        <v>2138.7217092445908</v>
      </c>
      <c r="M30" s="524">
        <v>1019.655</v>
      </c>
      <c r="N30" s="525">
        <v>1461.33</v>
      </c>
      <c r="O30" s="526">
        <v>2011.4090000000001</v>
      </c>
    </row>
    <row r="31" spans="1:15" x14ac:dyDescent="0.2">
      <c r="A31" s="14"/>
      <c r="B31" s="14"/>
      <c r="C31" s="17"/>
      <c r="D31" s="14"/>
      <c r="E31" s="14"/>
      <c r="F31" s="17"/>
      <c r="G31" s="17"/>
      <c r="H31" s="17"/>
      <c r="I31" s="17"/>
      <c r="J31" s="17"/>
      <c r="L31" s="360"/>
      <c r="M31" s="360"/>
      <c r="N31" s="360"/>
      <c r="O31" s="360"/>
    </row>
    <row r="32" spans="1:15" x14ac:dyDescent="0.25">
      <c r="A32" s="707" t="s">
        <v>0</v>
      </c>
      <c r="B32" s="708"/>
      <c r="C32" s="708"/>
      <c r="D32" s="708"/>
      <c r="E32" s="708"/>
      <c r="F32" s="708"/>
      <c r="G32" s="708"/>
      <c r="H32" s="708"/>
      <c r="I32" s="708"/>
      <c r="J32" s="738"/>
      <c r="L32" s="360"/>
      <c r="M32" s="360"/>
      <c r="N32" s="360"/>
      <c r="O32" s="360"/>
    </row>
    <row r="33" spans="1:15" x14ac:dyDescent="0.25">
      <c r="A33" s="709" t="s">
        <v>606</v>
      </c>
      <c r="B33" s="710"/>
      <c r="C33" s="710"/>
      <c r="D33" s="710"/>
      <c r="E33" s="710"/>
      <c r="F33" s="710"/>
      <c r="G33" s="710"/>
      <c r="H33" s="710"/>
      <c r="I33" s="710"/>
      <c r="J33" s="711"/>
      <c r="L33" s="360"/>
      <c r="M33" s="361" t="s">
        <v>681</v>
      </c>
      <c r="N33" s="360"/>
      <c r="O33" s="360"/>
    </row>
    <row r="34" spans="1:15" ht="50.25" customHeight="1" x14ac:dyDescent="0.2">
      <c r="B34" s="712" t="s">
        <v>734</v>
      </c>
      <c r="C34" s="712"/>
      <c r="D34" s="712"/>
      <c r="E34" s="712"/>
      <c r="F34" s="712"/>
      <c r="G34" s="712"/>
      <c r="H34" s="712"/>
      <c r="I34" s="712"/>
      <c r="J34" s="712"/>
      <c r="L34" s="360"/>
      <c r="M34" s="360"/>
      <c r="N34" s="360"/>
      <c r="O34" s="360"/>
    </row>
    <row r="35" spans="1:15" x14ac:dyDescent="0.2">
      <c r="B35" s="393" t="s">
        <v>547</v>
      </c>
      <c r="C35" s="394"/>
      <c r="D35" s="394"/>
      <c r="E35" s="394"/>
      <c r="F35" s="394"/>
      <c r="G35" s="394"/>
      <c r="H35" s="394"/>
      <c r="I35" s="394"/>
      <c r="J35" s="394"/>
      <c r="L35" s="360"/>
      <c r="M35" s="360"/>
      <c r="N35" s="360"/>
      <c r="O35" s="360"/>
    </row>
    <row r="36" spans="1:15" x14ac:dyDescent="0.2">
      <c r="B36" s="393" t="s">
        <v>548</v>
      </c>
      <c r="C36" s="394"/>
      <c r="D36" s="394"/>
      <c r="E36" s="394"/>
      <c r="F36" s="394"/>
      <c r="G36" s="394"/>
      <c r="H36" s="394"/>
      <c r="I36" s="394"/>
      <c r="J36" s="394"/>
    </row>
    <row r="37" spans="1:15" x14ac:dyDescent="0.2">
      <c r="B37" s="393" t="s">
        <v>549</v>
      </c>
      <c r="C37" s="394"/>
      <c r="D37" s="394"/>
      <c r="E37" s="394"/>
      <c r="F37" s="394"/>
      <c r="G37" s="394"/>
      <c r="H37" s="394"/>
      <c r="I37" s="394"/>
      <c r="J37" s="394"/>
    </row>
  </sheetData>
  <mergeCells count="20">
    <mergeCell ref="A1:K1"/>
    <mergeCell ref="A2:K2"/>
    <mergeCell ref="A3:A5"/>
    <mergeCell ref="B3:B5"/>
    <mergeCell ref="C3:F3"/>
    <mergeCell ref="G3:G5"/>
    <mergeCell ref="H3:H4"/>
    <mergeCell ref="I3:I5"/>
    <mergeCell ref="J3:J5"/>
    <mergeCell ref="K3:K5"/>
    <mergeCell ref="N3:N5"/>
    <mergeCell ref="O3:O5"/>
    <mergeCell ref="C4:C5"/>
    <mergeCell ref="E4:E5"/>
    <mergeCell ref="F4:F5"/>
    <mergeCell ref="A32:J32"/>
    <mergeCell ref="A33:J33"/>
    <mergeCell ref="B34:J34"/>
    <mergeCell ref="L3:L5"/>
    <mergeCell ref="M3:M5"/>
  </mergeCells>
  <printOptions gridLines="1"/>
  <pageMargins left="0.2" right="0.19" top="0.8" bottom="0.39370078740157483" header="0.51181102362204722" footer="0.27559055118110237"/>
  <pageSetup paperSize="9" scale="5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2"/>
  <sheetViews>
    <sheetView zoomScale="90" zoomScaleNormal="90" workbookViewId="0">
      <pane xSplit="2" ySplit="4" topLeftCell="C5" activePane="bottomRight" state="frozen"/>
      <selection pane="topRight" activeCell="C1" sqref="C1"/>
      <selection pane="bottomLeft" activeCell="A7" sqref="A7"/>
      <selection pane="bottomRight" activeCell="H9" sqref="H9"/>
    </sheetView>
  </sheetViews>
  <sheetFormatPr defaultColWidth="9.140625" defaultRowHeight="15.75" x14ac:dyDescent="0.25"/>
  <cols>
    <col min="1" max="1" width="9.140625" style="147"/>
    <col min="2" max="2" width="69.7109375" style="147" customWidth="1"/>
    <col min="3" max="3" width="18" style="147" bestFit="1" customWidth="1"/>
    <col min="4" max="4" width="20.28515625" style="147" bestFit="1" customWidth="1"/>
    <col min="5" max="5" width="26.42578125" style="147" customWidth="1"/>
    <col min="6" max="6" width="15.42578125" style="147" customWidth="1"/>
    <col min="7" max="7" width="12" style="147" customWidth="1"/>
    <col min="8" max="16384" width="9.140625" style="147"/>
  </cols>
  <sheetData>
    <row r="1" spans="1:7" ht="39.75" customHeight="1" thickBot="1" x14ac:dyDescent="0.3">
      <c r="A1" s="747" t="s">
        <v>821</v>
      </c>
      <c r="B1" s="748"/>
      <c r="C1" s="748"/>
      <c r="D1" s="748"/>
      <c r="E1" s="749"/>
    </row>
    <row r="2" spans="1:7" ht="44.25" customHeight="1" thickBot="1" x14ac:dyDescent="0.3">
      <c r="A2" s="750" t="s">
        <v>902</v>
      </c>
      <c r="B2" s="751"/>
      <c r="C2" s="751"/>
      <c r="D2" s="751"/>
      <c r="E2" s="752"/>
    </row>
    <row r="3" spans="1:7" ht="65.25" customHeight="1" x14ac:dyDescent="0.25">
      <c r="A3" s="322" t="s">
        <v>114</v>
      </c>
      <c r="B3" s="323" t="s">
        <v>191</v>
      </c>
      <c r="C3" s="324" t="s">
        <v>658</v>
      </c>
      <c r="D3" s="324" t="s">
        <v>694</v>
      </c>
      <c r="E3" s="325" t="s">
        <v>577</v>
      </c>
    </row>
    <row r="4" spans="1:7" ht="26.25" customHeight="1" x14ac:dyDescent="0.25">
      <c r="A4" s="326"/>
      <c r="B4" s="321"/>
      <c r="C4" s="320" t="s">
        <v>157</v>
      </c>
      <c r="D4" s="320" t="s">
        <v>158</v>
      </c>
      <c r="E4" s="327" t="s">
        <v>657</v>
      </c>
    </row>
    <row r="5" spans="1:7" ht="35.25" customHeight="1" thickBot="1" x14ac:dyDescent="0.3">
      <c r="A5" s="331">
        <v>1</v>
      </c>
      <c r="B5" s="332" t="s">
        <v>775</v>
      </c>
      <c r="C5" s="333">
        <v>3226248.25</v>
      </c>
      <c r="D5" s="333">
        <v>14391</v>
      </c>
      <c r="E5" s="334">
        <v>3240639.25</v>
      </c>
      <c r="F5" s="347"/>
      <c r="G5" s="341"/>
    </row>
    <row r="6" spans="1:7" ht="30.75" customHeight="1" thickTop="1" x14ac:dyDescent="0.25">
      <c r="A6" s="329">
        <v>2</v>
      </c>
      <c r="B6" s="330" t="s">
        <v>822</v>
      </c>
      <c r="C6" s="337">
        <v>4239</v>
      </c>
      <c r="D6" s="337">
        <v>16</v>
      </c>
      <c r="E6" s="338">
        <f>C6+D6</f>
        <v>4255</v>
      </c>
      <c r="F6" s="335"/>
    </row>
    <row r="7" spans="1:7" ht="31.5" customHeight="1" thickBot="1" x14ac:dyDescent="0.3">
      <c r="A7" s="233">
        <v>3</v>
      </c>
      <c r="B7" s="328" t="s">
        <v>248</v>
      </c>
      <c r="C7" s="336">
        <f>IF(C6=0,0,+C5/C6)</f>
        <v>761.08710780844535</v>
      </c>
      <c r="D7" s="336">
        <f t="shared" ref="D7:E7" si="0">IF(D6=0,0,+D5/D6)</f>
        <v>899.4375</v>
      </c>
      <c r="E7" s="339">
        <f t="shared" si="0"/>
        <v>761.60734430082255</v>
      </c>
    </row>
    <row r="9" spans="1:7" x14ac:dyDescent="0.25">
      <c r="A9" s="340" t="s">
        <v>676</v>
      </c>
    </row>
    <row r="10" spans="1:7" x14ac:dyDescent="0.25">
      <c r="A10" s="147" t="s">
        <v>677</v>
      </c>
    </row>
    <row r="12" spans="1:7" x14ac:dyDescent="0.25">
      <c r="A12" s="753" t="s">
        <v>689</v>
      </c>
      <c r="B12" s="753"/>
    </row>
  </sheetData>
  <mergeCells count="3">
    <mergeCell ref="A1:E1"/>
    <mergeCell ref="A2:E2"/>
    <mergeCell ref="A12:B12"/>
  </mergeCells>
  <pageMargins left="0.45" right="0.33" top="0.74803149606299213" bottom="0.74803149606299213" header="0.31496062992125984" footer="0.31496062992125984"/>
  <pageSetup paperSize="9" scale="9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2">
    <tabColor indexed="42"/>
    <pageSetUpPr fitToPage="1"/>
  </sheetPr>
  <dimension ref="A1:H15"/>
  <sheetViews>
    <sheetView zoomScale="90" zoomScaleNormal="90" workbookViewId="0">
      <pane xSplit="2" ySplit="5" topLeftCell="C12" activePane="bottomRight" state="frozen"/>
      <selection pane="topRight" activeCell="C1" sqref="C1"/>
      <selection pane="bottomLeft" activeCell="A6" sqref="A6"/>
      <selection pane="bottomRight" activeCell="E6" sqref="E6"/>
    </sheetView>
  </sheetViews>
  <sheetFormatPr defaultColWidth="9.140625" defaultRowHeight="15.75" x14ac:dyDescent="0.2"/>
  <cols>
    <col min="1" max="1" width="8.140625" style="15" customWidth="1"/>
    <col min="2" max="2" width="93.140625" style="61" customWidth="1"/>
    <col min="3" max="3" width="17.28515625" style="15" customWidth="1"/>
    <col min="4" max="4" width="17.140625" style="15" customWidth="1"/>
    <col min="5" max="5" width="15.7109375" style="15" customWidth="1"/>
    <col min="6" max="6" width="18" style="15" customWidth="1"/>
    <col min="7" max="7" width="7.5703125" style="15" customWidth="1"/>
    <col min="8" max="16384" width="9.140625" style="15"/>
  </cols>
  <sheetData>
    <row r="1" spans="1:8" ht="50.1" customHeight="1" thickBot="1" x14ac:dyDescent="0.25">
      <c r="A1" s="760" t="s">
        <v>823</v>
      </c>
      <c r="B1" s="761"/>
      <c r="C1" s="761"/>
      <c r="D1" s="761"/>
      <c r="E1" s="761"/>
      <c r="F1" s="762"/>
      <c r="G1" s="149"/>
      <c r="H1" s="20"/>
    </row>
    <row r="2" spans="1:8" ht="36.75" customHeight="1" x14ac:dyDescent="0.2">
      <c r="A2" s="725" t="s">
        <v>898</v>
      </c>
      <c r="B2" s="771"/>
      <c r="C2" s="772" t="s">
        <v>600</v>
      </c>
      <c r="D2" s="772"/>
      <c r="E2" s="772"/>
      <c r="F2" s="773"/>
      <c r="G2" s="150"/>
    </row>
    <row r="3" spans="1:8" x14ac:dyDescent="0.2">
      <c r="A3" s="769" t="s">
        <v>114</v>
      </c>
      <c r="B3" s="767" t="s">
        <v>191</v>
      </c>
      <c r="C3" s="763">
        <v>2020</v>
      </c>
      <c r="D3" s="764"/>
      <c r="E3" s="765">
        <v>2021</v>
      </c>
      <c r="F3" s="766"/>
      <c r="G3" s="150"/>
    </row>
    <row r="4" spans="1:8" ht="69" customHeight="1" x14ac:dyDescent="0.2">
      <c r="A4" s="770"/>
      <c r="B4" s="768"/>
      <c r="C4" s="102" t="s">
        <v>555</v>
      </c>
      <c r="D4" s="102" t="s">
        <v>105</v>
      </c>
      <c r="E4" s="102" t="s">
        <v>555</v>
      </c>
      <c r="F4" s="24" t="s">
        <v>149</v>
      </c>
      <c r="G4" s="150"/>
    </row>
    <row r="5" spans="1:8" x14ac:dyDescent="0.2">
      <c r="A5" s="105"/>
      <c r="B5" s="81"/>
      <c r="C5" s="30" t="s">
        <v>157</v>
      </c>
      <c r="D5" s="30" t="s">
        <v>158</v>
      </c>
      <c r="E5" s="78" t="s">
        <v>159</v>
      </c>
      <c r="F5" s="88" t="s">
        <v>165</v>
      </c>
      <c r="G5" s="150"/>
    </row>
    <row r="6" spans="1:8" ht="38.25" customHeight="1" x14ac:dyDescent="0.2">
      <c r="A6" s="25">
        <v>1</v>
      </c>
      <c r="B6" s="82" t="s">
        <v>31</v>
      </c>
      <c r="C6" s="130">
        <v>467120</v>
      </c>
      <c r="D6" s="131" t="s">
        <v>178</v>
      </c>
      <c r="E6" s="130">
        <v>399550</v>
      </c>
      <c r="F6" s="132" t="s">
        <v>178</v>
      </c>
      <c r="G6" s="150"/>
    </row>
    <row r="7" spans="1:8" ht="38.25" customHeight="1" x14ac:dyDescent="0.2">
      <c r="A7" s="25">
        <f>A6+1</f>
        <v>2</v>
      </c>
      <c r="B7" s="82" t="s">
        <v>201</v>
      </c>
      <c r="C7" s="131" t="s">
        <v>178</v>
      </c>
      <c r="D7" s="68">
        <v>2512</v>
      </c>
      <c r="E7" s="131" t="s">
        <v>178</v>
      </c>
      <c r="F7" s="72">
        <v>2111</v>
      </c>
      <c r="G7" s="150"/>
    </row>
    <row r="8" spans="1:8" ht="38.25" customHeight="1" x14ac:dyDescent="0.2">
      <c r="A8" s="25">
        <f>A7+1</f>
        <v>3</v>
      </c>
      <c r="B8" s="82" t="s">
        <v>569</v>
      </c>
      <c r="C8" s="131" t="s">
        <v>178</v>
      </c>
      <c r="D8" s="68">
        <v>352</v>
      </c>
      <c r="E8" s="131" t="s">
        <v>178</v>
      </c>
      <c r="F8" s="72">
        <v>287</v>
      </c>
      <c r="G8" s="150"/>
    </row>
    <row r="9" spans="1:8" ht="35.25" customHeight="1" x14ac:dyDescent="0.2">
      <c r="A9" s="25">
        <f>A8+1</f>
        <v>4</v>
      </c>
      <c r="B9" s="58" t="s">
        <v>533</v>
      </c>
      <c r="C9" s="130">
        <v>218002</v>
      </c>
      <c r="D9" s="131" t="s">
        <v>178</v>
      </c>
      <c r="E9" s="133">
        <f>+C11</f>
        <v>395901</v>
      </c>
      <c r="F9" s="132" t="s">
        <v>178</v>
      </c>
      <c r="G9" s="150"/>
    </row>
    <row r="10" spans="1:8" ht="37.5" customHeight="1" x14ac:dyDescent="0.2">
      <c r="A10" s="25">
        <f>A9+1</f>
        <v>5</v>
      </c>
      <c r="B10" s="58" t="s">
        <v>566</v>
      </c>
      <c r="C10" s="130">
        <v>645019</v>
      </c>
      <c r="D10" s="131" t="s">
        <v>178</v>
      </c>
      <c r="E10" s="134">
        <v>205386</v>
      </c>
      <c r="F10" s="132" t="s">
        <v>178</v>
      </c>
      <c r="G10" s="150"/>
    </row>
    <row r="11" spans="1:8" ht="33" customHeight="1" x14ac:dyDescent="0.2">
      <c r="A11" s="25">
        <v>6</v>
      </c>
      <c r="B11" s="58" t="s">
        <v>135</v>
      </c>
      <c r="C11" s="135">
        <f>+C9+C10-C6</f>
        <v>395901</v>
      </c>
      <c r="D11" s="131" t="s">
        <v>178</v>
      </c>
      <c r="E11" s="133">
        <f>+E9+E10-E6</f>
        <v>201737</v>
      </c>
      <c r="F11" s="132" t="s">
        <v>178</v>
      </c>
      <c r="G11" s="150"/>
    </row>
    <row r="12" spans="1:8" ht="36" customHeight="1" thickBot="1" x14ac:dyDescent="0.25">
      <c r="A12" s="26">
        <v>7</v>
      </c>
      <c r="B12" s="70" t="s">
        <v>136</v>
      </c>
      <c r="C12" s="136">
        <f>IF(C6=0,0,C6/D7)</f>
        <v>185.95541401273886</v>
      </c>
      <c r="D12" s="137" t="s">
        <v>178</v>
      </c>
      <c r="E12" s="136">
        <f>IF(E6=0,0,E6/F7)</f>
        <v>189.27048792041685</v>
      </c>
      <c r="F12" s="138" t="s">
        <v>178</v>
      </c>
      <c r="G12" s="150"/>
    </row>
    <row r="13" spans="1:8" x14ac:dyDescent="0.2">
      <c r="B13" s="17"/>
      <c r="G13" s="150"/>
    </row>
    <row r="14" spans="1:8" x14ac:dyDescent="0.2">
      <c r="A14" s="754" t="s">
        <v>36</v>
      </c>
      <c r="B14" s="755"/>
      <c r="C14" s="755"/>
      <c r="D14" s="755"/>
      <c r="E14" s="755"/>
      <c r="F14" s="756"/>
      <c r="G14" s="150"/>
    </row>
    <row r="15" spans="1:8" x14ac:dyDescent="0.2">
      <c r="A15" s="757" t="s">
        <v>231</v>
      </c>
      <c r="B15" s="758"/>
      <c r="C15" s="758"/>
      <c r="D15" s="758"/>
      <c r="E15" s="758"/>
      <c r="F15" s="759"/>
      <c r="G15" s="150"/>
    </row>
  </sheetData>
  <mergeCells count="9">
    <mergeCell ref="A14:F14"/>
    <mergeCell ref="A15:F15"/>
    <mergeCell ref="A1:F1"/>
    <mergeCell ref="C3:D3"/>
    <mergeCell ref="E3:F3"/>
    <mergeCell ref="B3:B4"/>
    <mergeCell ref="A3:A4"/>
    <mergeCell ref="A2:B2"/>
    <mergeCell ref="C2:F2"/>
  </mergeCells>
  <phoneticPr fontId="0" type="noConversion"/>
  <pageMargins left="0.5" right="0.39" top="0.98425196850393704" bottom="0.98425196850393704" header="0.51181102362204722" footer="0.51181102362204722"/>
  <pageSetup paperSize="9" scale="83"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09021EF4742B343A1D85F8700228882" ma:contentTypeVersion="0" ma:contentTypeDescription="Umožňuje vytvoriť nový dokument." ma:contentTypeScope="" ma:versionID="d5ce656bb9126b90eba25d1deb3ab1ba">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8802F3-CAF1-414B-986B-3ACC0176C017}">
  <ds:schemaRefs>
    <ds:schemaRef ds:uri="http://purl.org/dc/terms/"/>
    <ds:schemaRef ds:uri="http://schemas.microsoft.com/office/infopath/2007/PartnerControls"/>
    <ds:schemaRef ds:uri="http://schemas.openxmlformats.org/package/2006/metadata/core-properties"/>
    <ds:schemaRef ds:uri="http://www.w3.org/XML/1998/namespace"/>
    <ds:schemaRef ds:uri="http://purl.org/dc/elements/1.1/"/>
    <ds:schemaRef ds:uri="http://purl.org/dc/dcmitype/"/>
    <ds:schemaRef ds:uri="http://schemas.microsoft.com/office/2006/documentManagement/types"/>
    <ds:schemaRef ds:uri="http://schemas.microsoft.com/office/2006/metadata/properties"/>
  </ds:schemaRefs>
</ds:datastoreItem>
</file>

<file path=customXml/itemProps2.xml><?xml version="1.0" encoding="utf-8"?>
<ds:datastoreItem xmlns:ds="http://schemas.openxmlformats.org/officeDocument/2006/customXml" ds:itemID="{2E69B052-6B58-40C2-8603-8925FD48797D}">
  <ds:schemaRefs>
    <ds:schemaRef ds:uri="http://schemas.microsoft.com/sharepoint/v3/contenttype/forms"/>
  </ds:schemaRefs>
</ds:datastoreItem>
</file>

<file path=customXml/itemProps3.xml><?xml version="1.0" encoding="utf-8"?>
<ds:datastoreItem xmlns:ds="http://schemas.openxmlformats.org/officeDocument/2006/customXml" ds:itemID="{E4C4697A-4BC5-4925-A0CC-1EECB63560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24</vt:i4>
      </vt:variant>
      <vt:variant>
        <vt:lpstr>Pomenované rozsahy</vt:lpstr>
      </vt:variant>
      <vt:variant>
        <vt:i4>22</vt:i4>
      </vt:variant>
    </vt:vector>
  </HeadingPairs>
  <TitlesOfParts>
    <vt:vector size="46" baseType="lpstr">
      <vt:lpstr>T1-Dotácie podľa DZ</vt:lpstr>
      <vt:lpstr>T2-Ostatné dot mimo MŠ SR</vt:lpstr>
      <vt:lpstr>T3-Výnosy</vt:lpstr>
      <vt:lpstr>T4-Výnosy zo školného</vt:lpstr>
      <vt:lpstr>T5 - Analýza nákladov</vt:lpstr>
      <vt:lpstr>T6-Zamestnanci_a_mzdy</vt:lpstr>
      <vt:lpstr>T6a-Zamestnanci_a_mzdy (ženy)</vt:lpstr>
      <vt:lpstr>T7_Doktorandi </vt:lpstr>
      <vt:lpstr>T8-Soc_štipendiá</vt:lpstr>
      <vt:lpstr>T8a-Teh_štipendiá</vt:lpstr>
      <vt:lpstr>T9_ŠD </vt:lpstr>
      <vt:lpstr>T10-ŠJ </vt:lpstr>
      <vt:lpstr>T11-Zdroje KV</vt:lpstr>
      <vt:lpstr>T12-KV</vt:lpstr>
      <vt:lpstr>T13-Fondy</vt:lpstr>
      <vt:lpstr>T16 - Štruktúra hotovosti</vt:lpstr>
      <vt:lpstr>T17-Dotácie zo ŠF EU-nová</vt:lpstr>
      <vt:lpstr>T18-Ostatné dotácie z kap MŠ SR</vt:lpstr>
      <vt:lpstr>T19-Štip_ z vlastných </vt:lpstr>
      <vt:lpstr>T20_motivačné štipendiá_nová</vt:lpstr>
      <vt:lpstr>T21-štruktúra_384</vt:lpstr>
      <vt:lpstr>T22_Výnosy_soc_oblasť</vt:lpstr>
      <vt:lpstr>T23_Náklady_soc_oblasť</vt:lpstr>
      <vt:lpstr>T24__Aktíva</vt:lpstr>
      <vt:lpstr>'T10-ŠJ '!Oblasť_tlače</vt:lpstr>
      <vt:lpstr>'T11-Zdroje KV'!Oblasť_tlače</vt:lpstr>
      <vt:lpstr>'T12-KV'!Oblasť_tlače</vt:lpstr>
      <vt:lpstr>'T13-Fondy'!Oblasť_tlače</vt:lpstr>
      <vt:lpstr>'T16 - Štruktúra hotovosti'!Oblasť_tlače</vt:lpstr>
      <vt:lpstr>'T17-Dotácie zo ŠF EU-nová'!Oblasť_tlače</vt:lpstr>
      <vt:lpstr>'T18-Ostatné dotácie z kap MŠ SR'!Oblasť_tlače</vt:lpstr>
      <vt:lpstr>'T19-Štip_ z vlastných '!Oblasť_tlače</vt:lpstr>
      <vt:lpstr>'T1-Dotácie podľa DZ'!Oblasť_tlače</vt:lpstr>
      <vt:lpstr>'T20_motivačné štipendiá_nová'!Oblasť_tlače</vt:lpstr>
      <vt:lpstr>'T21-štruktúra_384'!Oblasť_tlače</vt:lpstr>
      <vt:lpstr>T22_Výnosy_soc_oblasť!Oblasť_tlače</vt:lpstr>
      <vt:lpstr>T23_Náklady_soc_oblasť!Oblasť_tlače</vt:lpstr>
      <vt:lpstr>'T3-Výnosy'!Oblasť_tlače</vt:lpstr>
      <vt:lpstr>'T4-Výnosy zo školného'!Oblasť_tlače</vt:lpstr>
      <vt:lpstr>'T5 - Analýza nákladov'!Oblasť_tlače</vt:lpstr>
      <vt:lpstr>'T6a-Zamestnanci_a_mzdy (ženy)'!Oblasť_tlače</vt:lpstr>
      <vt:lpstr>'T6-Zamestnanci_a_mzdy'!Oblasť_tlače</vt:lpstr>
      <vt:lpstr>'T7_Doktorandi '!Oblasť_tlače</vt:lpstr>
      <vt:lpstr>'T8a-Teh_štipendiá'!Oblasť_tlače</vt:lpstr>
      <vt:lpstr>'T8-Soc_štipendiá'!Oblasť_tlače</vt:lpstr>
      <vt:lpstr>'T9_ŠD '!Oblasť_tlače</vt:lpstr>
    </vt:vector>
  </TitlesOfParts>
  <Company>MSSR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Tabuľky k výročnej správe o hospodárení VVš 2004</dc:title>
  <dc:creator>Viest</dc:creator>
  <cp:lastModifiedBy>PC</cp:lastModifiedBy>
  <cp:lastPrinted>2022-05-06T10:05:23Z</cp:lastPrinted>
  <dcterms:created xsi:type="dcterms:W3CDTF">2002-06-05T18:53:25Z</dcterms:created>
  <dcterms:modified xsi:type="dcterms:W3CDTF">2022-05-27T07:51:40Z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0x010100909021EF4742B343A1D85F8700228882</vt:lpwstr>
  </property>
  <property fmtid="{D5CDD505-2E9C-101B-9397-08002B2CF9AE}" pid="3" name="BExAnalyzer_OldName">
    <vt:lpwstr>Upr_tab_VS_VVŠ_za 2019.xlsx</vt:lpwstr>
  </property>
</Properties>
</file>