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5" yWindow="65446" windowWidth="24555" windowHeight="13905" activeTab="0"/>
  </bookViews>
  <sheets>
    <sheet name="T1-Dotácie podľa DZ" sheetId="1" r:id="rId1"/>
    <sheet name="T2-Ostatné dot mimo MŠ SR" sheetId="2" r:id="rId2"/>
    <sheet name="T3-Výnosy" sheetId="3" r:id="rId3"/>
    <sheet name="T4-Výnosy zo školného" sheetId="4" r:id="rId4"/>
    <sheet name="T5 - Analýza nákladov" sheetId="5" r:id="rId5"/>
    <sheet name="T6-Zamestnanci_a_mzdy" sheetId="6" r:id="rId6"/>
    <sheet name="T7_Doktorandi " sheetId="7" r:id="rId7"/>
    <sheet name="T8-Soc_štipendiá" sheetId="8" r:id="rId8"/>
    <sheet name="T9_ŠD " sheetId="9" r:id="rId9"/>
    <sheet name="T10-ŠJ " sheetId="10" r:id="rId10"/>
    <sheet name="T11-Zdroje KV" sheetId="11" r:id="rId11"/>
    <sheet name="T12-KV" sheetId="12" r:id="rId12"/>
    <sheet name="T13-Fondy" sheetId="13" r:id="rId13"/>
    <sheet name="T16 - Štruktúra hotovosti" sheetId="14" r:id="rId14"/>
    <sheet name="T17-Dotácie zo ŠF EU" sheetId="15" r:id="rId15"/>
    <sheet name="T18-Ostatné dotacie z kap MŠ SR" sheetId="16" r:id="rId16"/>
    <sheet name="T19-Štip_ z vlastných " sheetId="17" r:id="rId17"/>
    <sheet name="T20_motivačné štipendiá_nová" sheetId="18" r:id="rId18"/>
    <sheet name="T21-štruktúra_384" sheetId="19" r:id="rId19"/>
    <sheet name="T22_Výnosy_soc_oblasť" sheetId="20" r:id="rId20"/>
    <sheet name="T23_Náklady_soc_oblasť" sheetId="21" r:id="rId21"/>
    <sheet name="T24a_Aktíva_1" sheetId="22" r:id="rId22"/>
    <sheet name="T24b_Aktíva_2" sheetId="23" r:id="rId23"/>
    <sheet name="T25_Pasíva " sheetId="24" r:id="rId24"/>
    <sheet name="T24__Aktíva" sheetId="25" state="hidden" r:id="rId25"/>
    <sheet name="Hárok1" sheetId="26" r:id="rId26"/>
  </sheets>
  <externalReferences>
    <externalReference r:id="rId29"/>
    <externalReference r:id="rId30"/>
    <externalReference r:id="rId31"/>
  </externalReferences>
  <definedNames>
    <definedName name="aaa" hidden="1">3</definedName>
    <definedName name="denní" localSheetId="4">#REF!</definedName>
    <definedName name="denní">#REF!</definedName>
    <definedName name="dokpo" localSheetId="4">#REF!</definedName>
    <definedName name="dokpo">#REF!</definedName>
    <definedName name="dokpred" localSheetId="4">#REF!</definedName>
    <definedName name="dokpred">#REF!</definedName>
    <definedName name="druhý" localSheetId="4">#REF!</definedName>
    <definedName name="druhý">#REF!</definedName>
    <definedName name="exterdruhý" localSheetId="4">#REF!</definedName>
    <definedName name="exterdruhý">#REF!</definedName>
    <definedName name="externeplat" localSheetId="4">#REF!</definedName>
    <definedName name="externeplat">#REF!</definedName>
    <definedName name="exterplat" localSheetId="4">#REF!</definedName>
    <definedName name="exterplat">#REF!</definedName>
    <definedName name="KKS_doc" localSheetId="4">#REF!</definedName>
    <definedName name="KKS_doc">#REF!</definedName>
    <definedName name="KKS_ost" localSheetId="4">#REF!</definedName>
    <definedName name="KKS_ost">#REF!</definedName>
    <definedName name="KKS_phd" localSheetId="4">#REF!</definedName>
    <definedName name="KKS_phd">#REF!</definedName>
    <definedName name="KKS_prof" localSheetId="4">#REF!</definedName>
    <definedName name="KKS_prof">#REF!</definedName>
    <definedName name="kmp1" localSheetId="4">#REF!</definedName>
    <definedName name="kmp1">#REF!</definedName>
    <definedName name="kmp2">#REF!</definedName>
    <definedName name="kmt1" localSheetId="4">#REF!</definedName>
    <definedName name="kmt1">#REF!</definedName>
    <definedName name="koef_gm_mzdy" localSheetId="4">#REF!</definedName>
    <definedName name="koef_gm_mzdy">#REF!</definedName>
    <definedName name="koef_kpn" localSheetId="4">#REF!</definedName>
    <definedName name="koef_kpn">#REF!</definedName>
    <definedName name="koef_prer_nad_gm_mzdy" localSheetId="4">#REF!</definedName>
    <definedName name="koef_prer_nad_gm_mzdy">#REF!</definedName>
    <definedName name="koef_PV" localSheetId="4">#REF!</definedName>
    <definedName name="koef_PV">#REF!</definedName>
    <definedName name="koef_udr_kat1" localSheetId="14">#REF!</definedName>
    <definedName name="koef_udr_kat1" localSheetId="4">#REF!</definedName>
    <definedName name="koef_udr_kat1">#REF!</definedName>
    <definedName name="koef_udr_kat2" localSheetId="14">#REF!</definedName>
    <definedName name="koef_udr_kat2" localSheetId="4">#REF!</definedName>
    <definedName name="koef_udr_kat2">#REF!</definedName>
    <definedName name="koef_udr_kat3" localSheetId="14">#REF!</definedName>
    <definedName name="koef_udr_kat3" localSheetId="4">#REF!</definedName>
    <definedName name="koef_udr_kat3">#REF!</definedName>
    <definedName name="koef_VV" localSheetId="4">#REF!</definedName>
    <definedName name="koef_VV">#REF!</definedName>
    <definedName name="kpn_ca_do" localSheetId="4">#REF!</definedName>
    <definedName name="kpn_ca_do">#REF!</definedName>
    <definedName name="kpn_ca_nad" localSheetId="4">#REF!</definedName>
    <definedName name="kpn_ca_nad">#REF!</definedName>
    <definedName name="kzk" localSheetId="4">#REF!</definedName>
    <definedName name="kzk">#REF!</definedName>
    <definedName name="kzspp" localSheetId="4">#REF!</definedName>
    <definedName name="kzspp">#REF!</definedName>
    <definedName name="nefinanc">1</definedName>
    <definedName name="_xlnm.Print_Area" localSheetId="9">'T10-ŠJ '!$A$1:$D$26</definedName>
    <definedName name="_xlnm.Print_Area" localSheetId="10">'T11-Zdroje KV'!$A$1:$D$23</definedName>
    <definedName name="_xlnm.Print_Area" localSheetId="11">'T12-KV'!$A$1:$I$21</definedName>
    <definedName name="_xlnm.Print_Area" localSheetId="12">'T13-Fondy'!$A$1:$N$22</definedName>
    <definedName name="_xlnm.Print_Area" localSheetId="13">'T16 - Štruktúra hotovosti'!$A$1:$D$22</definedName>
    <definedName name="_xlnm.Print_Area" localSheetId="14">'T17-Dotácie zo ŠF EU'!$A$1:$H$16</definedName>
    <definedName name="_xlnm.Print_Area" localSheetId="15">'T18-Ostatné dotacie z kap MŠ SR'!$A$1:$E$18</definedName>
    <definedName name="_xlnm.Print_Area" localSheetId="16">'T19-Štip_ z vlastných '!$A$1:$F$23</definedName>
    <definedName name="_xlnm.Print_Area" localSheetId="17">'T20_motivačné štipendiá_nová'!$A$1:$D$11</definedName>
    <definedName name="_xlnm.Print_Area" localSheetId="18">'T21-štruktúra_384'!$A$1:$M$9</definedName>
    <definedName name="_xlnm.Print_Area" localSheetId="19">'T22_Výnosy_soc_oblasť'!$A$1:$F$43</definedName>
    <definedName name="_xlnm.Print_Area" localSheetId="20">'T23_Náklady_soc_oblasť'!$A$1:$F$41</definedName>
    <definedName name="_xlnm.Print_Area" localSheetId="21">'T24a_Aktíva_1'!$A$1:$G$33</definedName>
    <definedName name="_xlnm.Print_Area" localSheetId="22">'T24b_Aktíva_2'!$A$1:$G$37</definedName>
    <definedName name="_xlnm.Print_Area" localSheetId="23">'T25_Pasíva '!$A$1:$G$49</definedName>
    <definedName name="_xlnm.Print_Area" localSheetId="2">'T3-Výnosy'!$A$1:$H$61</definedName>
    <definedName name="_xlnm.Print_Area" localSheetId="3">'T4-Výnosy zo školného'!$A$1:$D$15</definedName>
    <definedName name="_xlnm.Print_Area" localSheetId="4">'T5 - Analýza nákladov'!$A$1:$H$101</definedName>
    <definedName name="_xlnm.Print_Area" localSheetId="5">'T6-Zamestnanci_a_mzdy'!$A$1:$J$37</definedName>
    <definedName name="_xlnm.Print_Area" localSheetId="6">'T7_Doktorandi '!$A$1:$G$20</definedName>
    <definedName name="_xlnm.Print_Area" localSheetId="7">'T8-Soc_štipendiá'!$A$1:$F$15</definedName>
    <definedName name="_xlnm.Print_Area" localSheetId="8">'T9_ŠD '!$A$1:$F$21</definedName>
    <definedName name="pocet_jedal" localSheetId="14">#REF!</definedName>
    <definedName name="pocet_jedal" localSheetId="4">#REF!</definedName>
    <definedName name="pocet_jedal">#REF!</definedName>
    <definedName name="podiel" localSheetId="4">#REF!</definedName>
    <definedName name="podiel">#REF!</definedName>
    <definedName name="poistné" localSheetId="4">#REF!</definedName>
    <definedName name="poistné">#REF!</definedName>
    <definedName name="Pp_DrŠ_exist" localSheetId="14">#REF!</definedName>
    <definedName name="Pp_DrŠ_exist" localSheetId="4">#REF!</definedName>
    <definedName name="Pp_DrŠ_exist">#REF!</definedName>
    <definedName name="Pp_DrŠ_noví" localSheetId="14">#REF!</definedName>
    <definedName name="Pp_DrŠ_noví" localSheetId="4">#REF!</definedName>
    <definedName name="Pp_DrŠ_noví">#REF!</definedName>
    <definedName name="Pp_DrŠ_spolu" localSheetId="14">#REF!</definedName>
    <definedName name="Pp_DrŠ_spolu" localSheetId="4">#REF!</definedName>
    <definedName name="Pp_DrŠ_spolu">#REF!</definedName>
    <definedName name="Pp_klinické_TaS" localSheetId="14">#REF!</definedName>
    <definedName name="Pp_klinické_TaS" localSheetId="4">#REF!</definedName>
    <definedName name="Pp_klinické_TaS">#REF!</definedName>
    <definedName name="Pp_klinické_TaS_rozpísaný" localSheetId="14">#REF!</definedName>
    <definedName name="Pp_klinické_TaS_rozpísaný" localSheetId="4">#REF!</definedName>
    <definedName name="Pp_klinické_TaS_rozpísaný">#REF!</definedName>
    <definedName name="Pp_Rozvoj_BD" localSheetId="4">#REF!</definedName>
    <definedName name="Pp_Rozvoj_BD">#REF!</definedName>
    <definedName name="Pp_Soc_BD" localSheetId="4">#REF!</definedName>
    <definedName name="Pp_Soc_BD">#REF!</definedName>
    <definedName name="Pp_VaT_BD" localSheetId="4">#REF!</definedName>
    <definedName name="Pp_VaT_BD">#REF!</definedName>
    <definedName name="Pp_VaT_mzdy" localSheetId="4">#REF!</definedName>
    <definedName name="Pp_VaT_mzdy">#REF!</definedName>
    <definedName name="Pp_VaT_mzdy_rezerva" localSheetId="4">#REF!</definedName>
    <definedName name="Pp_VaT_mzdy_rezerva">#REF!</definedName>
    <definedName name="Pp_VaT_mzdy_zac_roka" localSheetId="4">#REF!</definedName>
    <definedName name="Pp_VaT_mzdy_zac_roka">#REF!</definedName>
    <definedName name="Pp_Vzdel_BD" localSheetId="4">#REF!</definedName>
    <definedName name="Pp_Vzdel_BD">#REF!</definedName>
    <definedName name="Pp_Vzdel_mzdy" localSheetId="4">#REF!</definedName>
    <definedName name="Pp_Vzdel_mzdy">#REF!</definedName>
    <definedName name="Pp_Vzdel_mzdy_kontr" localSheetId="4">#REF!</definedName>
    <definedName name="Pp_Vzdel_mzdy_kontr">#REF!</definedName>
    <definedName name="Pp_Vzdel_mzdy_na_prer_modif" localSheetId="14">#REF!</definedName>
    <definedName name="Pp_Vzdel_mzdy_na_prer_modif" localSheetId="4">#REF!</definedName>
    <definedName name="Pp_Vzdel_mzdy_na_prer_modif">#REF!</definedName>
    <definedName name="Pp_Vzdel_mzdy_na_prer_nemodif" localSheetId="14">#REF!</definedName>
    <definedName name="Pp_Vzdel_mzdy_na_prer_nemodif" localSheetId="4">#REF!</definedName>
    <definedName name="Pp_Vzdel_mzdy_na_prer_nemodif">#REF!</definedName>
    <definedName name="Pp_Vzdel_mzdy_prevádz" localSheetId="4">#REF!</definedName>
    <definedName name="Pp_Vzdel_mzdy_prevádz">#REF!</definedName>
    <definedName name="Pp_Vzdel_mzdy_rezerva" localSheetId="4">#REF!</definedName>
    <definedName name="Pp_Vzdel_mzdy_rezerva">#REF!</definedName>
    <definedName name="Pp_Vzdel_mzdy_spec" localSheetId="4">#REF!</definedName>
    <definedName name="Pp_Vzdel_mzdy_spec">#REF!</definedName>
    <definedName name="Pp_Vzdel_mzdy_výkon" localSheetId="4">#REF!</definedName>
    <definedName name="Pp_Vzdel_mzdy_výkon">#REF!</definedName>
    <definedName name="Pp_Vzdel_mzdy_výkon_PV" localSheetId="4">#REF!</definedName>
    <definedName name="Pp_Vzdel_mzdy_výkon_PV">#REF!</definedName>
    <definedName name="Pp_Vzdel_mzdy_výkon_PV_bez" localSheetId="4">#REF!</definedName>
    <definedName name="Pp_Vzdel_mzdy_výkon_PV_bez">#REF!</definedName>
    <definedName name="Pp_Vzdel_mzdy_výkon_PV_um" localSheetId="4">#REF!</definedName>
    <definedName name="Pp_Vzdel_mzdy_výkon_PV_um">#REF!</definedName>
    <definedName name="Pp_Vzdel_mzdy_výkon_VV" localSheetId="4">#REF!</definedName>
    <definedName name="Pp_Vzdel_mzdy_výkon_VV">#REF!</definedName>
    <definedName name="Pp_Vzdel_mzdy_výkon_VV_bez" localSheetId="4">#REF!</definedName>
    <definedName name="Pp_Vzdel_mzdy_výkon_VV_bez">#REF!</definedName>
    <definedName name="Pp_Vzdel_mzdy_výkon_VV_um" localSheetId="4">#REF!</definedName>
    <definedName name="Pp_Vzdel_mzdy_výkon_VV_um">#REF!</definedName>
    <definedName name="Pp_Vzdel_spec_prax" localSheetId="14">#REF!</definedName>
    <definedName name="Pp_Vzdel_spec_prax" localSheetId="4">#REF!</definedName>
    <definedName name="Pp_Vzdel_spec_prax">#REF!</definedName>
    <definedName name="Pp_Vzdel_TaS" localSheetId="4">#REF!</definedName>
    <definedName name="Pp_Vzdel_TaS">#REF!</definedName>
    <definedName name="Pp_Vzdel_TaS_rezerva" localSheetId="4">#REF!</definedName>
    <definedName name="Pp_Vzdel_TaS_rezerva">#REF!</definedName>
    <definedName name="Pp_Vzdel_TaS_spec" localSheetId="14">#REF!</definedName>
    <definedName name="Pp_Vzdel_TaS_spec" localSheetId="4">#REF!</definedName>
    <definedName name="Pp_Vzdel_TaS_spec">#REF!</definedName>
    <definedName name="Pp_Vzdel_TaS_stav" localSheetId="4">#REF!</definedName>
    <definedName name="Pp_Vzdel_TaS_stav">#REF!</definedName>
    <definedName name="Pp_Vzdel_TaS_výkon" localSheetId="14">#REF!</definedName>
    <definedName name="Pp_Vzdel_TaS_výkon" localSheetId="4">#REF!</definedName>
    <definedName name="Pp_Vzdel_TaS_výkon">#REF!</definedName>
    <definedName name="Pp_Vzdel_TaS_výkon_PPŠ" localSheetId="14">#REF!</definedName>
    <definedName name="Pp_Vzdel_TaS_výkon_PPŠ" localSheetId="4">#REF!</definedName>
    <definedName name="Pp_Vzdel_TaS_výkon_PPŠ">#REF!</definedName>
    <definedName name="Pp_Vzdel_TaS_výkon_PPŠ_a_zákl" localSheetId="14">#REF!</definedName>
    <definedName name="Pp_Vzdel_TaS_výkon_PPŠ_a_zákl" localSheetId="4">#REF!</definedName>
    <definedName name="Pp_Vzdel_TaS_výkon_PPŠ_a_zákl">#REF!</definedName>
    <definedName name="Pp_Vzdel_TaS_výkon_PPŠ_KEN" localSheetId="14">#REF!</definedName>
    <definedName name="Pp_Vzdel_TaS_výkon_PPŠ_KEN" localSheetId="4">#REF!</definedName>
    <definedName name="Pp_Vzdel_TaS_výkon_PPŠ_KEN">#REF!</definedName>
    <definedName name="Pp_Vzdel_TaS_zahr_granty" localSheetId="4">#REF!</definedName>
    <definedName name="Pp_Vzdel_TaS_zahr_granty">#REF!</definedName>
    <definedName name="Pp_Vzdel_TaS_zákl" localSheetId="14">#REF!</definedName>
    <definedName name="Pp_Vzdel_TaS_zákl" localSheetId="4">#REF!</definedName>
    <definedName name="Pp_Vzdel_TaS_zákl">#REF!</definedName>
    <definedName name="Pr_AV_BD" localSheetId="4">#REF!</definedName>
    <definedName name="Pr_AV_BD">#REF!</definedName>
    <definedName name="Pr_IV_BD" localSheetId="4">#REF!</definedName>
    <definedName name="Pr_IV_BD">#REF!</definedName>
    <definedName name="Pr_IV_KV" localSheetId="4">#REF!</definedName>
    <definedName name="Pr_IV_KV">#REF!</definedName>
    <definedName name="Pr_IV_KV_rezerva" localSheetId="4">#REF!</definedName>
    <definedName name="Pr_IV_KV_rezerva">#REF!</definedName>
    <definedName name="Pr_KEGA_BD" localSheetId="4">#REF!</definedName>
    <definedName name="Pr_KEGA_BD">#REF!</definedName>
    <definedName name="Pr_klinické" localSheetId="4">#REF!</definedName>
    <definedName name="Pr_klinické">#REF!</definedName>
    <definedName name="Pr_KŠ" localSheetId="14">#REF!</definedName>
    <definedName name="Pr_KŠ" localSheetId="4">#REF!</definedName>
    <definedName name="Pr_KŠ">#REF!</definedName>
    <definedName name="Pr_motštip_BD" localSheetId="4">#REF!</definedName>
    <definedName name="Pr_motštip_BD">#REF!</definedName>
    <definedName name="Pr_MVTS_BD" localSheetId="4">#REF!</definedName>
    <definedName name="Pr_MVTS_BD">#REF!</definedName>
    <definedName name="Pr_socštip_BD" localSheetId="4">#REF!</definedName>
    <definedName name="Pr_socštip_BD">#REF!</definedName>
    <definedName name="Pr_ŠD" localSheetId="14">#REF!</definedName>
    <definedName name="Pr_ŠD" localSheetId="4">#REF!</definedName>
    <definedName name="Pr_ŠD">#REF!</definedName>
    <definedName name="Pr_ŠDaJKŠPC_BD" localSheetId="4">#REF!</definedName>
    <definedName name="Pr_ŠDaJKŠPC_BD">#REF!</definedName>
    <definedName name="Pr_VaT_KV_zac_roka" localSheetId="4">#REF!</definedName>
    <definedName name="Pr_VaT_KV_zac_roka">#REF!</definedName>
    <definedName name="Pr_VaT_TaS" localSheetId="4">#REF!</definedName>
    <definedName name="Pr_VaT_TaS">#REF!</definedName>
    <definedName name="Pr_VaT_TaS_rezerva" localSheetId="4">#REF!</definedName>
    <definedName name="Pr_VaT_TaS_rezerva">#REF!</definedName>
    <definedName name="Pr_VaT_TaS_zac_roka" localSheetId="4">#REF!</definedName>
    <definedName name="Pr_VaT_TaS_zac_roka">#REF!</definedName>
    <definedName name="Pr_VEGA_BD" localSheetId="4">#REF!</definedName>
    <definedName name="Pr_VEGA_BD">#REF!</definedName>
    <definedName name="predmety" localSheetId="4">#REF!</definedName>
    <definedName name="predmety">#REF!</definedName>
    <definedName name="prisp_na_1_jedlo" localSheetId="14">#REF!</definedName>
    <definedName name="prisp_na_1_jedlo" localSheetId="4">#REF!</definedName>
    <definedName name="prisp_na_1_jedlo">#REF!</definedName>
    <definedName name="prisp_na_ubyt_stud_SD" localSheetId="14">#REF!</definedName>
    <definedName name="prisp_na_ubyt_stud_SD" localSheetId="4">#REF!</definedName>
    <definedName name="prisp_na_ubyt_stud_SD">#REF!</definedName>
    <definedName name="prisp_na_ubyt_stud_ZZ" localSheetId="14">#REF!</definedName>
    <definedName name="prisp_na_ubyt_stud_ZZ" localSheetId="4">#REF!</definedName>
    <definedName name="prisp_na_ubyt_stud_ZZ">#REF!</definedName>
    <definedName name="prísp_zákl_prev" localSheetId="4">#REF!</definedName>
    <definedName name="prísp_zákl_prev">#REF!</definedName>
    <definedName name="R_vvs" localSheetId="4">#REF!</definedName>
    <definedName name="R_vvs">#REF!</definedName>
    <definedName name="R_vvs_BD" localSheetId="4">#REF!</definedName>
    <definedName name="R_vvs_BD">#REF!</definedName>
    <definedName name="R_vvs_VaT_BD" localSheetId="4">#REF!</definedName>
    <definedName name="R_vvs_VaT_BD">#REF!</definedName>
    <definedName name="Sanet" localSheetId="4">#REF!</definedName>
    <definedName name="Sanet">#REF!</definedName>
    <definedName name="SAPBEXrevision" hidden="1">7</definedName>
    <definedName name="SAPBEXsysID" hidden="1">"BS1"</definedName>
    <definedName name="SAPBEXwbID" hidden="1">"3TG3S316PX9BHXMQEBSXSYZZO"</definedName>
    <definedName name="stavba_ucelova" localSheetId="4">#REF!</definedName>
    <definedName name="stavba_ucelova">#REF!</definedName>
    <definedName name="studenti_vstup" localSheetId="4">#REF!</definedName>
    <definedName name="studenti_vstup">#REF!</definedName>
    <definedName name="sustava" localSheetId="4">#REF!</definedName>
    <definedName name="sustava">#REF!</definedName>
    <definedName name="T_1">#REF!</definedName>
    <definedName name="T_25_so_štip_2007">#REF!</definedName>
    <definedName name="T_M">#REF!</definedName>
    <definedName name="T1">#REF!</definedName>
    <definedName name="váha_absDrš" localSheetId="4">#REF!</definedName>
    <definedName name="váha_absDrš">#REF!</definedName>
    <definedName name="váha_DG" localSheetId="4">#REF!</definedName>
    <definedName name="váha_DG">#REF!</definedName>
    <definedName name="váha_poDs" localSheetId="4">#REF!</definedName>
    <definedName name="váha_poDs">#REF!</definedName>
    <definedName name="váha_Pub" localSheetId="4">#REF!</definedName>
    <definedName name="váha_Pub">#REF!</definedName>
    <definedName name="váha_ZG" localSheetId="4">#REF!</definedName>
    <definedName name="váha_ZG">#REF!</definedName>
    <definedName name="výkon_um" localSheetId="4">#REF!</definedName>
    <definedName name="výkon_um">#REF!</definedName>
    <definedName name="wd1">'[3]vahy'!$B$1</definedName>
    <definedName name="wd3">'[3]vahy'!$B$3</definedName>
    <definedName name="we1">'[3]vahy'!$B$2</definedName>
    <definedName name="we3">'[3]vahy'!$B$4</definedName>
    <definedName name="x">#REF!</definedName>
    <definedName name="xxx" hidden="1">"3TGMUFSSIAIMK2KTNC9DELQD0"</definedName>
    <definedName name="zakl_prisp_na_prev_SD" localSheetId="14">#REF!</definedName>
    <definedName name="zakl_prisp_na_prev_SD" localSheetId="4">#REF!</definedName>
    <definedName name="zakl_prisp_na_prev_SD">#REF!</definedName>
    <definedName name="záloha" localSheetId="14">#REF!</definedName>
    <definedName name="záloha" localSheetId="4">#REF!</definedName>
    <definedName name="záloha">#REF!</definedName>
  </definedNames>
  <calcPr fullCalcOnLoad="1"/>
</workbook>
</file>

<file path=xl/comments2.xml><?xml version="1.0" encoding="utf-8"?>
<comments xmlns="http://schemas.openxmlformats.org/spreadsheetml/2006/main">
  <authors>
    <author>Horvathova</author>
  </authors>
  <commentList>
    <comment ref="B8" authorId="0">
      <text>
        <r>
          <rPr>
            <b/>
            <sz val="8"/>
            <rFont val="Tahoma"/>
            <family val="2"/>
          </rPr>
          <t>Horvathova:</t>
        </r>
        <r>
          <rPr>
            <sz val="8"/>
            <rFont val="Tahoma"/>
            <family val="2"/>
          </rPr>
          <t xml:space="preserve">
Ministerstvo pôdohospodárstva a rozvoja vidieka SR</t>
        </r>
      </text>
    </comment>
  </commentList>
</comments>
</file>

<file path=xl/comments7.xml><?xml version="1.0" encoding="utf-8"?>
<comments xmlns="http://schemas.openxmlformats.org/spreadsheetml/2006/main">
  <authors>
    <author>Ing. Gond?rov? Beata</author>
  </authors>
  <commentList>
    <comment ref="E3" authorId="0">
      <text>
        <r>
          <rPr>
            <b/>
            <sz val="8"/>
            <rFont val="Tahoma"/>
            <family val="2"/>
          </rPr>
          <t>Ing. Gondárová Beata:</t>
        </r>
        <r>
          <rPr>
            <sz val="8"/>
            <rFont val="Tahoma"/>
            <family val="2"/>
          </rPr>
          <t xml:space="preserve">
</t>
        </r>
        <r>
          <rPr>
            <sz val="10"/>
            <rFont val="Tahoma"/>
            <family val="2"/>
          </rPr>
          <t>patrí sem objem vyplatených štipendií doktorandom (</t>
        </r>
        <r>
          <rPr>
            <u val="single"/>
            <sz val="10"/>
            <rFont val="Tahoma"/>
            <family val="2"/>
          </rPr>
          <t>zo všetkých zdrojov</t>
        </r>
        <r>
          <rPr>
            <sz val="10"/>
            <rFont val="Tahoma"/>
            <family val="2"/>
          </rPr>
          <t xml:space="preserve">), prijatých do 31.8.2012 - </t>
        </r>
        <r>
          <rPr>
            <b/>
            <sz val="10"/>
            <rFont val="Tahoma"/>
            <family val="2"/>
          </rPr>
          <t>nie</t>
        </r>
        <r>
          <rPr>
            <sz val="10"/>
            <rFont val="Tahoma"/>
            <family val="2"/>
          </rPr>
          <t xml:space="preserve"> z účelovej dotácie (napr. štip.doktorandov platených z neúčelovej dotácie MŠVVaŠ, nebezpečn. príplatok, vyšší plat. stupeň)</t>
        </r>
      </text>
    </comment>
    <comment ref="F3" authorId="0">
      <text>
        <r>
          <rPr>
            <b/>
            <sz val="8"/>
            <rFont val="Tahoma"/>
            <family val="2"/>
          </rPr>
          <t>Ing. Gondárová Beata:</t>
        </r>
        <r>
          <rPr>
            <sz val="8"/>
            <rFont val="Tahoma"/>
            <family val="2"/>
          </rPr>
          <t xml:space="preserve">
</t>
        </r>
        <r>
          <rPr>
            <sz val="10"/>
            <rFont val="Tahoma"/>
            <family val="2"/>
          </rPr>
          <t>patrí sem objem vyplatených štipendií doktorandom (zo všetkých zdrojov), prijatých po 1.9.2012 na miestach nepridelených "ministerstvom"</t>
        </r>
      </text>
    </comment>
  </commentList>
</comments>
</file>

<file path=xl/sharedStrings.xml><?xml version="1.0" encoding="utf-8"?>
<sst xmlns="http://schemas.openxmlformats.org/spreadsheetml/2006/main" count="1531" uniqueCount="1007">
  <si>
    <t xml:space="preserve">  - tvorba fondu z predaja alebo likvidácie majetku</t>
  </si>
  <si>
    <r>
      <t>Úroky (účet 644)</t>
    </r>
    <r>
      <rPr>
        <sz val="12"/>
        <rFont val="Times New Roman"/>
        <family val="1"/>
      </rPr>
      <t xml:space="preserve"> [R17+R18]</t>
    </r>
  </si>
  <si>
    <r>
      <t>Iné ostatné výnosy (účet 649)</t>
    </r>
    <r>
      <rPr>
        <sz val="12"/>
        <rFont val="Times New Roman"/>
        <family val="1"/>
      </rPr>
      <t xml:space="preserve"> [SUM(R21:R33)]</t>
    </r>
  </si>
  <si>
    <t xml:space="preserve">      - dohody o vykonaní práce - externí účitelia (účet 521 009)</t>
  </si>
  <si>
    <t xml:space="preserve">      - dohody o vykonaní práce, dohody o pracovnej činnosti
        (účet 521 010)</t>
  </si>
  <si>
    <t xml:space="preserve"> - OON [SUM(R58:R60)]</t>
  </si>
  <si>
    <t>Zákonné sociálne náklady (účet 527) [SUM(R64:R69)]</t>
  </si>
  <si>
    <r>
      <t>Ostatné náklady (účtová skupina 54)</t>
    </r>
    <r>
      <rPr>
        <sz val="12"/>
        <rFont val="Times New Roman"/>
        <family val="1"/>
      </rPr>
      <t xml:space="preserve"> [R75+ R76]</t>
    </r>
  </si>
  <si>
    <t>- Iné ostatné  náklady (účet 549) [SUM(R77:R83)]</t>
  </si>
  <si>
    <t>Odpisy, predaný majetok a opravné položky (účtová skupina 55) [SUM(R85:R91)]</t>
  </si>
  <si>
    <r>
      <t xml:space="preserve">Spolu </t>
    </r>
    <r>
      <rPr>
        <sz val="12"/>
        <rFont val="Times New Roman"/>
        <family val="1"/>
      </rPr>
      <t>[R1+R14+R21+R22+R27+R35+R38+R39+R55+SUM (R61:R63) +SUM (R70:R74)+R84+R92+R93]</t>
    </r>
  </si>
  <si>
    <t xml:space="preserve"> - Prvok 021 02 03  </t>
  </si>
  <si>
    <t xml:space="preserve"> - Podprogram 05T 08 </t>
  </si>
  <si>
    <t>2) ostatná tvorba fondu reprodukcie v zmysle § 16a ods. 8 zákona č. 131/2002 Z. z.o vysokých školách v znení neskorších predpisov (kreditné úroky a kurzové zisky)</t>
  </si>
  <si>
    <t xml:space="preserve">- tvorba fondu z výnosov zo školného </t>
  </si>
  <si>
    <r>
      <t>Stav fondu k 31.12. kalendárneho roku</t>
    </r>
    <r>
      <rPr>
        <sz val="12"/>
        <rFont val="Times New Roman"/>
        <family val="1"/>
      </rPr>
      <t xml:space="preserve"> [R1+R2-R11]</t>
    </r>
  </si>
  <si>
    <t>Účty v Štátnej pokladnici spolu [SUM(R2:R15)]</t>
  </si>
  <si>
    <t>Tržby za predaný tovar (účet 604)</t>
  </si>
  <si>
    <r>
      <t>Opravy a udržiavanie (účet 511)</t>
    </r>
    <r>
      <rPr>
        <sz val="12"/>
        <rFont val="Times New Roman"/>
        <family val="1"/>
      </rPr>
      <t xml:space="preserve"> [SUM(R28:R34)]</t>
    </r>
  </si>
  <si>
    <t xml:space="preserve">Ostatné sociálne poistenia (účet 525) </t>
  </si>
  <si>
    <t>C=A+B</t>
  </si>
  <si>
    <t>E=C-A</t>
  </si>
  <si>
    <t>F=D-B</t>
  </si>
  <si>
    <t>E=A+C</t>
  </si>
  <si>
    <t>F=B+D</t>
  </si>
  <si>
    <t>Náklady na štipendiá</t>
  </si>
  <si>
    <t xml:space="preserve">Ostatné sociálne náklady (účet 528)  </t>
  </si>
  <si>
    <t>Stav bankových účtov spolu [R1+R16+R17]</t>
  </si>
  <si>
    <t xml:space="preserve">  - poskytnuté jednorázovo</t>
  </si>
  <si>
    <r>
      <t>Zdroje na obstaranie a technické zhodnotenie majetku  z fondu reprodukcie</t>
    </r>
    <r>
      <rPr>
        <sz val="12"/>
        <rFont val="Times New Roman"/>
        <family val="1"/>
      </rPr>
      <t xml:space="preserve"> [R1+R2]</t>
    </r>
  </si>
  <si>
    <t>- nákup softvéru</t>
  </si>
  <si>
    <t>Výdavky na obstaranie a technické zhodnotenie dlhobého majetku spolu [R1+SUM(R3:R4)+SUM(R10:R14)]</t>
  </si>
  <si>
    <t>- náklady študentských domovov (bez zmluvných zariadení)- mzdy a odvody</t>
  </si>
  <si>
    <t>- náklady študentských domovov  (bez zmluvných zariadení) - ostatné</t>
  </si>
  <si>
    <t>- študentské jedálne</t>
  </si>
  <si>
    <t>- ostatný predaný tovar</t>
  </si>
  <si>
    <t xml:space="preserve">Odborní zamestnanci </t>
  </si>
  <si>
    <t>Prevádzkoví zamestnanci okrem zamestnancov študentských domovov a jedální</t>
  </si>
  <si>
    <t>Zamestnanci študentských domovov</t>
  </si>
  <si>
    <t>Zamestnanci študentských jedální</t>
  </si>
  <si>
    <t>- na oblasť IT</t>
  </si>
  <si>
    <r>
      <t xml:space="preserve">- na sociálnu podporu </t>
    </r>
    <r>
      <rPr>
        <sz val="12"/>
        <rFont val="Times New Roman"/>
        <family val="1"/>
      </rPr>
      <t>[R12+R13]</t>
    </r>
  </si>
  <si>
    <t xml:space="preserve">Výdavky na sociálne štipendiá (§ 96 zákona) za kalendárny rok </t>
  </si>
  <si>
    <t>z EÚ</t>
  </si>
  <si>
    <r>
      <t>Dotácie z rozpočtov obcí a z rozpočtov vyšších územných celkov</t>
    </r>
    <r>
      <rPr>
        <sz val="12"/>
        <rFont val="Times New Roman"/>
        <family val="1"/>
      </rPr>
      <t xml:space="preserve"> [SUM(R2a:R2...)]</t>
    </r>
  </si>
  <si>
    <t>Prostriedky zo zahraničných projektov na budúce aktivity</t>
  </si>
  <si>
    <t>Ostatné</t>
  </si>
  <si>
    <t xml:space="preserve">1) V stĺpcoch B a D sa uvádza prepočítaný počet študentov určený ako počet osobomesiacov, počas ktorých bolo poskytované sociálne štipendium </t>
  </si>
  <si>
    <t>2) uvádzajte počet denných študentov I. a II. stupňa štúdia počas výučbového obdobia, najviac však 10 mesiacov  a denných študentov III. stupňa štúdia (doktorandov)  vrátane hlavných prázdnin maximálne 12 mesiacov</t>
  </si>
  <si>
    <t xml:space="preserve"> - tvorba sociálneho fondu  (účet 527 001)</t>
  </si>
  <si>
    <r>
      <t>Zdroje na obstaranie a technické zhodnotenie dlhodobého majetku spolu</t>
    </r>
    <r>
      <rPr>
        <sz val="12"/>
        <rFont val="Times New Roman"/>
        <family val="1"/>
      </rPr>
      <t xml:space="preserve"> [SUM(R9:R13)]</t>
    </r>
  </si>
  <si>
    <r>
      <t xml:space="preserve">- tvorba fondu z výsledku hospodárenia </t>
    </r>
    <r>
      <rPr>
        <vertAlign val="superscript"/>
        <sz val="12"/>
        <rFont val="Times New Roman"/>
        <family val="1"/>
      </rPr>
      <t>1)</t>
    </r>
  </si>
  <si>
    <r>
      <t xml:space="preserve">- tvorba fondu z dotácie </t>
    </r>
    <r>
      <rPr>
        <vertAlign val="superscript"/>
        <sz val="12"/>
        <rFont val="Times New Roman"/>
        <family val="1"/>
      </rPr>
      <t>2)</t>
    </r>
  </si>
  <si>
    <r>
      <t xml:space="preserve">- ostatná tvorba </t>
    </r>
    <r>
      <rPr>
        <vertAlign val="superscript"/>
        <sz val="12"/>
        <rFont val="Times New Roman"/>
        <family val="1"/>
      </rPr>
      <t>2)</t>
    </r>
  </si>
  <si>
    <t>1) vrátane tvorby z nerozdeleného zisku z minulých rokov</t>
  </si>
  <si>
    <t>2) len ak umožňuje zákon</t>
  </si>
  <si>
    <t>3) uvádza sa v prípade, ak si vysoká škola vytvorila osobitný bankový účet na krytie fondu - napríklad  fondu reprodukcie</t>
  </si>
  <si>
    <t>- z ubytovania študentov (účet 602 001)</t>
  </si>
  <si>
    <t>- zo stravných lístkov študentov a doktorandov (účet 602 009)</t>
  </si>
  <si>
    <t>- z ubytovania a stravovania iných fyzických osôb (účet 602 008 a 602 010)</t>
  </si>
  <si>
    <t>- drobný nehmotný majetok  (účet 518 014)</t>
  </si>
  <si>
    <t>- používanie plavárne (účet 518 019)</t>
  </si>
  <si>
    <t>- z dotačného účtu  (účet 644 001)</t>
  </si>
  <si>
    <t>- z ostatných účtov  (účet 644 002)</t>
  </si>
  <si>
    <t>- ďalšie vzdelávanie  (účet 649 007)</t>
  </si>
  <si>
    <t>- kvalifikačné skúšky  (účet 649 008)</t>
  </si>
  <si>
    <t>- výnosy z dedičstva  (účet 649 010)</t>
  </si>
  <si>
    <t>- výnosy z duševného vlastníctva (účet 649 011)</t>
  </si>
  <si>
    <t>- oprava výnosov minulých účtovných období (účet 649 013)</t>
  </si>
  <si>
    <t>- použitie prostriedkov fondov (účet 649 014)</t>
  </si>
  <si>
    <t>- použitie prostriedkov výnosov budúcich období - projekty  (účet 649 015)</t>
  </si>
  <si>
    <t>- dobropisy minulých období (účet 649 017)</t>
  </si>
  <si>
    <t>- štipendijného fondu (účet 656 200)</t>
  </si>
  <si>
    <t>- chemikálie a ostatný materiál pre zabezpečenie experimentálnej výučby  (účet 501 002)</t>
  </si>
  <si>
    <t>- stavebný, vodoinštalačný a elektroinštalačný materiál
 (účet 501 009)</t>
  </si>
  <si>
    <t>- potraviny (účet 501 010)</t>
  </si>
  <si>
    <t>- DHM - prístroje a zariadenia laboratórií, výpočtová technika  (účet 501 011)</t>
  </si>
  <si>
    <t>- DHM - nábytok (účet 501 012)</t>
  </si>
  <si>
    <t>- opravy a udržiavanie stavieb  (účet 511 001)</t>
  </si>
  <si>
    <t>- opravy a udržiavanie strojov, prístrojov, zariadení a inventára  (účet 511 002)</t>
  </si>
  <si>
    <t>- opravy a udržiavanie dopravných prostriedkov  (účet 511 003)</t>
  </si>
  <si>
    <t>- opravy a udržiavanie prostriedkov IT  (účet 511 004)</t>
  </si>
  <si>
    <r>
      <t xml:space="preserve">- za umeleckú alebo športovú činnosť </t>
    </r>
    <r>
      <rPr>
        <sz val="12"/>
        <rFont val="Times New Roman"/>
        <family val="1"/>
      </rPr>
      <t xml:space="preserve">[R9+R10]  </t>
    </r>
    <r>
      <rPr>
        <b/>
        <sz val="12"/>
        <rFont val="Times New Roman"/>
        <family val="1"/>
      </rPr>
      <t xml:space="preserve">                                                     </t>
    </r>
  </si>
  <si>
    <r>
      <t xml:space="preserve">- prospechové </t>
    </r>
    <r>
      <rPr>
        <sz val="12"/>
        <rFont val="Times New Roman"/>
        <family val="1"/>
      </rPr>
      <t xml:space="preserve">[R3+R4] </t>
    </r>
  </si>
  <si>
    <r>
      <t xml:space="preserve">-  za dosiahnutie vynikajúceho výsledku v oblasti štúdia </t>
    </r>
    <r>
      <rPr>
        <sz val="12"/>
        <rFont val="Times New Roman"/>
        <family val="1"/>
      </rPr>
      <t xml:space="preserve">[R6+R7] </t>
    </r>
  </si>
  <si>
    <t>- údržba a opravy meracej techniky, telovýchovných  zariadení ...(účet 511 005)</t>
  </si>
  <si>
    <t>- iné analyticky sledované náklady (účet 511 006-008)</t>
  </si>
  <si>
    <t>- ostatná údržba a opravy (účet 511 099)</t>
  </si>
  <si>
    <t>- prenájom zariadení (účet 518 002)</t>
  </si>
  <si>
    <t>- prenájom priestorov  (účet 518 001)</t>
  </si>
  <si>
    <t>- vložné na konferencie  (účet 518 004)</t>
  </si>
  <si>
    <t>- ďalšie vzdelávanie zamestnancov  (účet 518 005)</t>
  </si>
  <si>
    <t>- počítačové siete a prenosy údajov  (účet 518 007)</t>
  </si>
  <si>
    <t>- revízie zariadení (účet 518 010)</t>
  </si>
  <si>
    <t>- čistenie verejných priestranstiev (účet 518 011)</t>
  </si>
  <si>
    <t>- dopravné služby (účet 518 012)</t>
  </si>
  <si>
    <t>- ostatné služby (účet 518 099)</t>
  </si>
  <si>
    <t xml:space="preserve"> - príspevok zamestnancom na stravovanie  (účet 527 002)</t>
  </si>
  <si>
    <t xml:space="preserve"> - zákonné odstupné, odchodné  (účet 527 003)</t>
  </si>
  <si>
    <t xml:space="preserve"> - náhrada príjmu pri PN (účet 527 004)</t>
  </si>
  <si>
    <t xml:space="preserve"> - ochranné pracovné pomôcky podľa Zákonníka práce (účet 527 005) </t>
  </si>
  <si>
    <t xml:space="preserve"> - ostatné zákonné sociálne náklady (účet 527 099)</t>
  </si>
  <si>
    <t xml:space="preserve"> - bankové poplatky (účet 549 002)</t>
  </si>
  <si>
    <t xml:space="preserve"> - úhrada výnosov z úrokov na dotačnom účte (účet 549 003)</t>
  </si>
  <si>
    <t xml:space="preserve"> - štipendiá z vlastných zdrojov - prospechové (549 007)</t>
  </si>
  <si>
    <t xml:space="preserve"> - iné analyticky sledované náklady (účet 549 005-006, 549 008-012)</t>
  </si>
  <si>
    <t xml:space="preserve"> - Podprogram 06K 11</t>
  </si>
  <si>
    <t>Tržby z predaja cenných papierov a podielov (účet 653)</t>
  </si>
  <si>
    <t>Výnosy z nájmu majetku  (účet 658)</t>
  </si>
  <si>
    <r>
      <t xml:space="preserve">  - poskytované mesačne </t>
    </r>
    <r>
      <rPr>
        <vertAlign val="superscript"/>
        <sz val="12"/>
        <rFont val="Times New Roman"/>
        <family val="1"/>
      </rPr>
      <t>1)</t>
    </r>
  </si>
  <si>
    <t>Výnosy z dlhodobého finančného majetku (účet 652)</t>
  </si>
  <si>
    <t>Prijaté príspevky od iných organizácií (účet 662)</t>
  </si>
  <si>
    <t>Vnútroorganizačné prevody výnosov (účtová skupina 67)</t>
  </si>
  <si>
    <t>Prevádzkové dotácie (účet 691)</t>
  </si>
  <si>
    <t xml:space="preserve">   - Prvok 077 12 05</t>
  </si>
  <si>
    <t>- Podprogram 077 13</t>
  </si>
  <si>
    <t xml:space="preserve">   - Prvok 077 15 01</t>
  </si>
  <si>
    <t xml:space="preserve">   - Prvok 077 15 02</t>
  </si>
  <si>
    <t xml:space="preserve">   - Prvok 077 15 03</t>
  </si>
  <si>
    <t xml:space="preserve"> </t>
  </si>
  <si>
    <r>
      <t xml:space="preserve">Spolu </t>
    </r>
    <r>
      <rPr>
        <sz val="12"/>
        <rFont val="Times New Roman"/>
        <family val="1"/>
      </rPr>
      <t>[R1+R6+SUM(R11:R16)+R19+R20+SUM(R34:R39)+SUM(R44:49)]</t>
    </r>
  </si>
  <si>
    <r>
      <t xml:space="preserve">Výnosy z použitia fondov (účet 656) [SUM(R40:R43)]  </t>
    </r>
    <r>
      <rPr>
        <b/>
        <vertAlign val="superscript"/>
        <sz val="12"/>
        <rFont val="Times New Roman"/>
        <family val="1"/>
      </rPr>
      <t xml:space="preserve"> 1)</t>
    </r>
  </si>
  <si>
    <t>- zúčtovanie dotácie zo ŠR na DN a HM vo výške odpisov</t>
  </si>
  <si>
    <t xml:space="preserve">- náklady na tvorbu rezervného fondu (účet 556 100) </t>
  </si>
  <si>
    <t xml:space="preserve">- náklady na tvorbu štipendijného fondu (účet 556 200) </t>
  </si>
  <si>
    <t xml:space="preserve">1) V R89-92 sa uvedú náklady účtované v súvislosti s tvorbou príslušného fondu. </t>
  </si>
  <si>
    <r>
      <t>Tvorba fondu reprodukcie v kalendárnom roku spolu</t>
    </r>
    <r>
      <rPr>
        <sz val="12"/>
        <rFont val="Times New Roman"/>
        <family val="1"/>
      </rPr>
      <t xml:space="preserve"> [SUM(R3:R8)] </t>
    </r>
  </si>
  <si>
    <t>- zamestnanci zaradení na ostatných pracoviskách</t>
  </si>
  <si>
    <t>- bežný účet okrem účtov uvedených v 
  R6:R8</t>
  </si>
  <si>
    <t>- devízové účty</t>
  </si>
  <si>
    <t>- účet štipendijného fondu</t>
  </si>
  <si>
    <t>- účet podnikateľskej činnosti</t>
  </si>
  <si>
    <t>- účet sociálneho fondu</t>
  </si>
  <si>
    <t>- účet fondu reprodukcie</t>
  </si>
  <si>
    <t>- bežný účet - zábezpeka</t>
  </si>
  <si>
    <t>- ostatné bankové účty v Štátnej pokladnici 
  mimo účtov uvedených v R2:R14</t>
  </si>
  <si>
    <t xml:space="preserve">Čerpanie ostatných zdrojov prostredníctvom fondu reprodukcie </t>
  </si>
  <si>
    <t>Zákonné sociálne poistenie (účet 524)</t>
  </si>
  <si>
    <t>Zúčtovanie zákonných opravných položiek (účet 659)</t>
  </si>
  <si>
    <t>Daň z nehnuteľnosti (účet 532)</t>
  </si>
  <si>
    <t>Nákup dopravných prostriedkov všetkých druhov</t>
  </si>
  <si>
    <t>Prípravná a projektová dokumentácia</t>
  </si>
  <si>
    <t>Rekonštrukcia a modernizácia strojov a zariadení</t>
  </si>
  <si>
    <t>Počet zamestnancov spolu</t>
  </si>
  <si>
    <t>D=A+C</t>
  </si>
  <si>
    <t>H=E+G</t>
  </si>
  <si>
    <t>- zamestnanci zaradení na dekanátoch</t>
  </si>
  <si>
    <t>Počet študentov poberajúcich sociálne štipendium</t>
  </si>
  <si>
    <t>- zostatok nevyčerpanej dotácie (+)/ nedoplatok dotácie (-) z predchádzajúcich rokov [R6_SB=R8_SA]</t>
  </si>
  <si>
    <t>- dotačný účet</t>
  </si>
  <si>
    <t>- zostatkový účet</t>
  </si>
  <si>
    <t>- distribučný účet</t>
  </si>
  <si>
    <t>spolufinanco-
vanie zo ŠR</t>
  </si>
  <si>
    <t xml:space="preserve">Počet študentov  poberajúcich štipendium </t>
  </si>
  <si>
    <t>Počet študentov  poberajúcich štipendium</t>
  </si>
  <si>
    <r>
      <t xml:space="preserve">Stav fondu k 1.1. kalendárneho roku </t>
    </r>
    <r>
      <rPr>
        <sz val="12"/>
        <rFont val="Times New Roman"/>
        <family val="1"/>
      </rPr>
      <t>[R1_SB = R12_SA ...]</t>
    </r>
  </si>
  <si>
    <t>Čerpanie fondu k 31. 12. kalendárneho roku</t>
  </si>
  <si>
    <t>Spolu</t>
  </si>
  <si>
    <t>Dotácia / program</t>
  </si>
  <si>
    <t>Číslo riadku</t>
  </si>
  <si>
    <t>Dotácia spolu</t>
  </si>
  <si>
    <t>Stav fondu reprodukcie k 1.1.</t>
  </si>
  <si>
    <r>
      <t>Ostatné služby (účet 518)</t>
    </r>
    <r>
      <rPr>
        <sz val="12"/>
        <rFont val="Times New Roman"/>
        <family val="1"/>
      </rPr>
      <t xml:space="preserve"> [SUM(R40:R54)]</t>
    </r>
  </si>
  <si>
    <r>
      <t>Mzdové náklady (účet 521)</t>
    </r>
    <r>
      <rPr>
        <sz val="12"/>
        <rFont val="Times New Roman"/>
        <family val="1"/>
      </rPr>
      <t xml:space="preserve">  [SUM(R56:R57)]</t>
    </r>
  </si>
  <si>
    <t xml:space="preserve">- účelová dotácia v danom kalendárnom roku </t>
  </si>
  <si>
    <t>Dotácie spolu</t>
  </si>
  <si>
    <t xml:space="preserve">Bežná dotácia na úlohy budúcich období </t>
  </si>
  <si>
    <t>Čerpanie z úveru</t>
  </si>
  <si>
    <t>Celkové výdavky na obstaranie a technické zhodnotenie dlhodobého majetku</t>
  </si>
  <si>
    <t>Počet zamestnancov platených z prostriedkov štátneho rozpočtu</t>
  </si>
  <si>
    <t>Počet zamestnancov platených z iných zdrojov</t>
  </si>
  <si>
    <t xml:space="preserve">Kategória zamestnancov
</t>
  </si>
  <si>
    <t xml:space="preserve">- vysokoškolskí učitelia s funkčným zaradením "profesor" </t>
  </si>
  <si>
    <t>- vysokoškolskí učitelia s funkčným zaradením "docent"</t>
  </si>
  <si>
    <t>- vysokoškolskí učitelia s funkčným zaradením "odborný asistent"</t>
  </si>
  <si>
    <t>- vysokoškolskí učitelia s funkčným zaradením "asistent"</t>
  </si>
  <si>
    <t>- vysokoškolskí učitelia s funkčným zaradením "lektor"</t>
  </si>
  <si>
    <t>- zamestnanci zaradení na rektorátoch</t>
  </si>
  <si>
    <t xml:space="preserve">- rezervného fondu (účet 656 100) </t>
  </si>
  <si>
    <r>
      <t>- fondu reprodukcie (účet 656 400)</t>
    </r>
    <r>
      <rPr>
        <vertAlign val="superscript"/>
        <sz val="12"/>
        <rFont val="Times New Roman"/>
        <family val="1"/>
      </rPr>
      <t xml:space="preserve"> 2)</t>
    </r>
  </si>
  <si>
    <t xml:space="preserve">2)   Výnosy z Fondu reprodukcie možno účtovať len v súvislosti s krytím nákladov na vedenie príslušného bankového účtu a nákladov vyplývajúcich z kurzových strát
      v zmysle  16a ods. 8 zákona. </t>
  </si>
  <si>
    <t xml:space="preserve">1) V R40-43 sa uvádzajú výnosy z finančných fondov, ktoré slúžia na zvýšenie výnosovej časti rozpočtu VVŠ podľa § 16 ods. 8 písm. g) zákona č. 131/2002 Z. z. 
     o vysokých školách v znení neskorších predpisov. </t>
  </si>
  <si>
    <t xml:space="preserve">    - dohody o brigádnickej práci študentov (účet 521 011)</t>
  </si>
  <si>
    <t>4a</t>
  </si>
  <si>
    <t>- Náklady účtovnej skupiny 54 okrem nákladov účtu 549 (účtovné skupiny 541 až 548)</t>
  </si>
  <si>
    <t xml:space="preserve">Základ pre prídel do štipendijného fondu </t>
  </si>
  <si>
    <t>Nákup strojov, prístrojov, zariadení, techniky a náradia [SUM(R5:R9)]</t>
  </si>
  <si>
    <r>
      <t>Nevyčerpaná dotácia (+) / nedoplatok dotácie (-) k 31. 12. bežného roka</t>
    </r>
    <r>
      <rPr>
        <sz val="12"/>
        <rFont val="Times New Roman"/>
        <family val="1"/>
      </rPr>
      <t xml:space="preserve"> [R4+R5-R1]          </t>
    </r>
    <r>
      <rPr>
        <b/>
        <sz val="12"/>
        <rFont val="Times New Roman"/>
        <family val="1"/>
      </rPr>
      <t xml:space="preserve">               </t>
    </r>
  </si>
  <si>
    <r>
      <t xml:space="preserve">Priemerné štipendium na 1 študenta na mesiac </t>
    </r>
    <r>
      <rPr>
        <sz val="12"/>
        <rFont val="Times New Roman"/>
        <family val="1"/>
      </rPr>
      <t xml:space="preserve"> [R1_SA/R2_SB resp. R1_SC/R2_SD] </t>
    </r>
  </si>
  <si>
    <r>
      <t xml:space="preserve">Výnos z dotácie zo štátneho rozpočtu na študentské jedálne spolu </t>
    </r>
    <r>
      <rPr>
        <sz val="12"/>
        <rFont val="Times New Roman"/>
        <family val="1"/>
      </rPr>
      <t>[R6+R7-R8]</t>
    </r>
  </si>
  <si>
    <r>
      <t xml:space="preserve">Tržby za vlastné výrobky (účet 601) </t>
    </r>
    <r>
      <rPr>
        <sz val="12"/>
        <rFont val="Times New Roman"/>
        <family val="1"/>
      </rPr>
      <t>[SUM(R2:R5)]</t>
    </r>
  </si>
  <si>
    <r>
      <t>Poskytnuté príspevky</t>
    </r>
    <r>
      <rPr>
        <sz val="12"/>
        <rFont val="Times New Roman"/>
        <family val="1"/>
      </rPr>
      <t xml:space="preserve"> </t>
    </r>
    <r>
      <rPr>
        <b/>
        <sz val="12"/>
        <rFont val="Times New Roman"/>
        <family val="1"/>
      </rPr>
      <t>(účtová skupina 56)</t>
    </r>
  </si>
  <si>
    <t>Výnosy z krátkodobého finančného majetku  (účet 655)</t>
  </si>
  <si>
    <t>Zdroje na obstaranie a technické zhodnotenie dlhodobého majetku z úverov</t>
  </si>
  <si>
    <t xml:space="preserve">Dotácia na kapitálové výdavky zo štátneho rozpočtu </t>
  </si>
  <si>
    <r>
      <t>Ostatné domáce príjmy s charakterom dotácie</t>
    </r>
    <r>
      <rPr>
        <sz val="12"/>
        <rFont val="Times New Roman"/>
        <family val="1"/>
      </rPr>
      <t xml:space="preserve"> [SUM(R3a:R3...)]</t>
    </r>
  </si>
  <si>
    <r>
      <t>Príjmy zo zahraničia majúce charakter dotácie</t>
    </r>
    <r>
      <rPr>
        <sz val="12"/>
        <rFont val="Times New Roman"/>
        <family val="1"/>
      </rPr>
      <t xml:space="preserve"> [SUM(R4a:R4...)]</t>
    </r>
  </si>
  <si>
    <t>- Podprogram 077 11</t>
  </si>
  <si>
    <t xml:space="preserve">   - Prvok 077 12 01</t>
  </si>
  <si>
    <t xml:space="preserve">   - Prvok 077 12 02</t>
  </si>
  <si>
    <t xml:space="preserve">   - Prvok 077 12 03</t>
  </si>
  <si>
    <t xml:space="preserve">   - Prvok 077 12 04</t>
  </si>
  <si>
    <r>
      <t xml:space="preserve">Priemerný  prepočítaný počet ubytovaných študentov </t>
    </r>
    <r>
      <rPr>
        <sz val="12"/>
        <rFont val="Times New Roman"/>
        <family val="1"/>
      </rPr>
      <t>[(R2</t>
    </r>
    <r>
      <rPr>
        <sz val="12"/>
        <rFont val="Times New Roman"/>
        <family val="1"/>
      </rPr>
      <t>/12]</t>
    </r>
  </si>
  <si>
    <t xml:space="preserve">Počet študentov poberajúcich sociálne štipendium </t>
  </si>
  <si>
    <t xml:space="preserve">    - bežný účet pre študentské domovy</t>
  </si>
  <si>
    <t xml:space="preserve">    - bežný účet pre študentské jedálne</t>
  </si>
  <si>
    <t>Daň z príjmov (účtová skupina 59)</t>
  </si>
  <si>
    <t>- vysokoškolské podniky</t>
  </si>
  <si>
    <t>Výnos z dotácie zo štátneho rozpočtu na študentské domovy (bez zmluvných zariadení)</t>
  </si>
  <si>
    <r>
      <t>Výnosy</t>
    </r>
    <r>
      <rPr>
        <b/>
        <vertAlign val="superscript"/>
        <sz val="12"/>
        <rFont val="Times New Roman"/>
        <family val="1"/>
      </rPr>
      <t xml:space="preserve">2) </t>
    </r>
    <r>
      <rPr>
        <b/>
        <sz val="12"/>
        <rFont val="Times New Roman"/>
        <family val="1"/>
      </rPr>
      <t>študentských jedální súvisiace so stravovaním študentov spolu</t>
    </r>
    <r>
      <rPr>
        <vertAlign val="superscript"/>
        <sz val="12"/>
        <rFont val="Times New Roman"/>
        <family val="1"/>
      </rPr>
      <t xml:space="preserve"> </t>
    </r>
    <r>
      <rPr>
        <sz val="12"/>
        <rFont val="Times New Roman"/>
        <family val="1"/>
      </rPr>
      <t xml:space="preserve">[R2+R5]  </t>
    </r>
  </si>
  <si>
    <t>Výskumní pracovníci alebo umeleckí pracovníci</t>
  </si>
  <si>
    <t>15a</t>
  </si>
  <si>
    <r>
      <t>Vysokoškolskí učitelia spolu</t>
    </r>
    <r>
      <rPr>
        <sz val="12"/>
        <rFont val="Times New Roman"/>
        <family val="1"/>
      </rPr>
      <t xml:space="preserve"> [SUM(R2:</t>
    </r>
    <r>
      <rPr>
        <sz val="12"/>
        <rFont val="Times New Roman"/>
        <family val="1"/>
      </rPr>
      <t>R6</t>
    </r>
    <r>
      <rPr>
        <sz val="12"/>
        <rFont val="Times New Roman"/>
        <family val="1"/>
      </rPr>
      <t>)]</t>
    </r>
  </si>
  <si>
    <r>
      <t>Administratívni zamestnanci spolu</t>
    </r>
    <r>
      <rPr>
        <sz val="12"/>
        <rFont val="Times New Roman"/>
        <family val="1"/>
      </rPr>
      <t xml:space="preserve"> [SUM(R10:R12)]                         </t>
    </r>
  </si>
  <si>
    <t>Nákup budov a stavieb</t>
  </si>
  <si>
    <t>A</t>
  </si>
  <si>
    <t>B</t>
  </si>
  <si>
    <t>C</t>
  </si>
  <si>
    <t>E</t>
  </si>
  <si>
    <t>F</t>
  </si>
  <si>
    <t>G</t>
  </si>
  <si>
    <t>H</t>
  </si>
  <si>
    <t>I</t>
  </si>
  <si>
    <t>D</t>
  </si>
  <si>
    <t>Bankový účet</t>
  </si>
  <si>
    <t xml:space="preserve">Ostatné dane a poplatky (účet 538) </t>
  </si>
  <si>
    <t>Realizácia stavieb a ich technického zhodnotenia</t>
  </si>
  <si>
    <t>- ostatné tržby za vlastné výrobky</t>
  </si>
  <si>
    <t>- študentské domovy</t>
  </si>
  <si>
    <t>z toho:</t>
  </si>
  <si>
    <t>Bežné dotácie</t>
  </si>
  <si>
    <t>Kapitálové dotácie</t>
  </si>
  <si>
    <r>
      <t>Spotreba materiálu (účet 501)</t>
    </r>
    <r>
      <rPr>
        <sz val="12"/>
        <rFont val="Times New Roman"/>
        <family val="1"/>
      </rPr>
      <t xml:space="preserve"> [SUM(R2:R13)]</t>
    </r>
  </si>
  <si>
    <r>
      <t>Spolu</t>
    </r>
    <r>
      <rPr>
        <sz val="12"/>
        <rFont val="Times New Roman"/>
        <family val="1"/>
      </rPr>
      <t xml:space="preserve"> [R1+R2+R3+R4]</t>
    </r>
  </si>
  <si>
    <t>Objem zdrojov</t>
  </si>
  <si>
    <t xml:space="preserve">Nákup ostatného dlhodobého majetku </t>
  </si>
  <si>
    <t>Ostatné fondy</t>
  </si>
  <si>
    <t>Účty mimo Štátnej pokladnice spolu</t>
  </si>
  <si>
    <t>X</t>
  </si>
  <si>
    <t>- tvorba fondu z odpisov</t>
  </si>
  <si>
    <t>- tvorba fondu prevodom z rezervného fondu</t>
  </si>
  <si>
    <t>- tvorba fondu z darov a z dedičstva</t>
  </si>
  <si>
    <t>1a</t>
  </si>
  <si>
    <t>2a</t>
  </si>
  <si>
    <t>3a</t>
  </si>
  <si>
    <r>
      <t>Zamestnanci osobitne financovaných súčastí verejnej vysokej školy (špecifiká) z R1, R7, R9, R13, R14  spolu</t>
    </r>
    <r>
      <rPr>
        <sz val="12"/>
        <rFont val="Times New Roman"/>
        <family val="1"/>
      </rPr>
      <t xml:space="preserve"> [SUM(R15a:R15...)]                                                </t>
    </r>
  </si>
  <si>
    <r>
      <t xml:space="preserve">Spolu </t>
    </r>
    <r>
      <rPr>
        <sz val="12"/>
        <rFont val="Times New Roman"/>
        <family val="1"/>
      </rPr>
      <t>[R1+R7+R9+R13+R14+R16+R17]</t>
    </r>
  </si>
  <si>
    <t>Tržby z predaja materiálu (účet 654)</t>
  </si>
  <si>
    <t>Spotreba ostatných neskladovateľných dodávok (účet 503)</t>
  </si>
  <si>
    <t>Náklady na reprezentáciu (účet 513)</t>
  </si>
  <si>
    <t>Fondy spolu</t>
  </si>
  <si>
    <t>Položka</t>
  </si>
  <si>
    <t>Hlavná činnosť</t>
  </si>
  <si>
    <t>Podnikateľská činnosť</t>
  </si>
  <si>
    <t>Rezervný fond</t>
  </si>
  <si>
    <t>Fond reprodukcie</t>
  </si>
  <si>
    <t>Štipendijný fond</t>
  </si>
  <si>
    <t>Návrh na prídel do štipendijného fondu</t>
  </si>
  <si>
    <t>Zmeny stavu zásob vlastnej výroby (účtová skupina 61)</t>
  </si>
  <si>
    <t>Aktivácia (účtová skupina 62)</t>
  </si>
  <si>
    <t>Pokuty a penále (účet 641+642)</t>
  </si>
  <si>
    <t>Platby za odpísané pohľadávky  (účet 643)</t>
  </si>
  <si>
    <t>Kurzové zisky  (účet 645)</t>
  </si>
  <si>
    <t>v tom:</t>
  </si>
  <si>
    <r>
      <t>Počet študentov poberajúcich sociálne štipendiá v osobomesiacoch</t>
    </r>
    <r>
      <rPr>
        <b/>
        <sz val="9"/>
        <rFont val="Times New Roman"/>
        <family val="1"/>
      </rPr>
      <t xml:space="preserve"> </t>
    </r>
    <r>
      <rPr>
        <b/>
        <vertAlign val="superscript"/>
        <sz val="14"/>
        <rFont val="Times New Roman"/>
        <family val="1"/>
      </rPr>
      <t>1)</t>
    </r>
  </si>
  <si>
    <r>
      <t>Počet ubytovaných študentov (vrátane interných doktorandov)</t>
    </r>
    <r>
      <rPr>
        <b/>
        <vertAlign val="superscript"/>
        <sz val="14"/>
        <rFont val="Times New Roman"/>
        <family val="1"/>
      </rPr>
      <t>2)</t>
    </r>
    <r>
      <rPr>
        <b/>
        <sz val="14"/>
        <rFont val="Times New Roman"/>
        <family val="1"/>
      </rPr>
      <t xml:space="preserve"> </t>
    </r>
    <r>
      <rPr>
        <b/>
        <sz val="12"/>
        <rFont val="Times New Roman"/>
        <family val="1"/>
      </rPr>
      <t xml:space="preserve"> v osobomesiacoch</t>
    </r>
  </si>
  <si>
    <t>Tržby z predaja dlhodobého NM a HM (účet 651)</t>
  </si>
  <si>
    <t>Výnosy z precenenia cenných papierov (účet 657)</t>
  </si>
  <si>
    <r>
      <t>Spotreba energie (účet 502)</t>
    </r>
    <r>
      <rPr>
        <sz val="12"/>
        <rFont val="Times New Roman"/>
        <family val="1"/>
      </rPr>
      <t xml:space="preserve"> [SUM(R15:R20)]</t>
    </r>
  </si>
  <si>
    <r>
      <t>Predaný tovar (účet 504)</t>
    </r>
    <r>
      <rPr>
        <sz val="12"/>
        <rFont val="Times New Roman"/>
        <family val="1"/>
      </rPr>
      <t xml:space="preserve"> [SUM(R23:R26)]</t>
    </r>
  </si>
  <si>
    <r>
      <t>Cestovné (účet 512)</t>
    </r>
    <r>
      <rPr>
        <sz val="12"/>
        <rFont val="Times New Roman"/>
        <family val="1"/>
      </rPr>
      <t xml:space="preserve"> [SUM(R36:R37)]</t>
    </r>
  </si>
  <si>
    <t>- interiérové vybavenie  (713 001)</t>
  </si>
  <si>
    <t>- telekomunikačná technika  (713 003)</t>
  </si>
  <si>
    <t>-  výpočtová technika  (713 002)</t>
  </si>
  <si>
    <t xml:space="preserve"> - prevádzkové stroje, prístroje, zariadenia, technika a náradie (713 004)</t>
  </si>
  <si>
    <t xml:space="preserve">  - špeciálne stroje, prístroje, zariadenia, technika, náradie a materiál  (713 005)</t>
  </si>
  <si>
    <t>Počty ubytovaných</t>
  </si>
  <si>
    <t>Ostatné výnosy zo študentských domovov</t>
  </si>
  <si>
    <t>1) výnosy a náklady z podnikateľskej činnosti sa neuvádzajú</t>
  </si>
  <si>
    <t>Výnosy z poplatkov za ubytovanie od študentov počas výučbového obdobia (10 mesiacov)</t>
  </si>
  <si>
    <t>1) výnosy a náklady z podnikateľskej činnosti sa neuvádzajú, neuvádzajú sa ani výnosy a náklady súvisiace so stravovaním zamestnancov</t>
  </si>
  <si>
    <t>- tržby za stravné lístky študentov</t>
  </si>
  <si>
    <t>- ostatné tržby súvisiace so stravovaním študentov</t>
  </si>
  <si>
    <r>
      <t>Tržby jedální súvisiace so stravovaním študentov v kalendárnom roku spolu</t>
    </r>
    <r>
      <rPr>
        <sz val="12"/>
        <rFont val="Times New Roman"/>
        <family val="1"/>
      </rPr>
      <t xml:space="preserve"> [R3+R4]</t>
    </r>
  </si>
  <si>
    <r>
      <t xml:space="preserve"> - náklady na jedlá študentov</t>
    </r>
    <r>
      <rPr>
        <vertAlign val="superscript"/>
        <sz val="12"/>
        <rFont val="Times New Roman"/>
        <family val="1"/>
      </rPr>
      <t>3)</t>
    </r>
  </si>
  <si>
    <r>
      <t>Dotácia na uskutočňovanie akreditovaných študijných programov</t>
    </r>
    <r>
      <rPr>
        <sz val="12"/>
        <rFont val="Times New Roman"/>
        <family val="1"/>
      </rPr>
      <t xml:space="preserve"> [R2]</t>
    </r>
  </si>
  <si>
    <r>
      <t>Dotácia na výskumnú, vývojovú alebo umeleckú činnosť</t>
    </r>
    <r>
      <rPr>
        <sz val="12"/>
        <rFont val="Times New Roman"/>
        <family val="1"/>
      </rPr>
      <t xml:space="preserve"> [R4+R5+R6+R7+R8]</t>
    </r>
  </si>
  <si>
    <r>
      <t>Dotácia na rozvoj vysokej školy</t>
    </r>
    <r>
      <rPr>
        <sz val="12"/>
        <rFont val="Times New Roman"/>
        <family val="1"/>
      </rPr>
      <t xml:space="preserve"> [R10]</t>
    </r>
  </si>
  <si>
    <r>
      <t>Dotácia na sociálnu podporu študentov</t>
    </r>
    <r>
      <rPr>
        <sz val="12"/>
        <rFont val="Times New Roman"/>
        <family val="1"/>
      </rPr>
      <t xml:space="preserve"> [R12+R13+R14]</t>
    </r>
  </si>
  <si>
    <r>
      <t>Spolu</t>
    </r>
    <r>
      <rPr>
        <sz val="12"/>
        <rFont val="Times New Roman"/>
        <family val="1"/>
      </rPr>
      <t xml:space="preserve"> [R1+R3+R9+R11]</t>
    </r>
  </si>
  <si>
    <t>nadrezortná veda a technika</t>
  </si>
  <si>
    <t>Výnosy z poplatkov za ubytovanie od študentov počas hlavných prázdnin (od interných doktorandov) a počty ubytovaných študentov</t>
  </si>
  <si>
    <r>
      <t xml:space="preserve">Výnosy zo študentských domovov v kalendárnom roku spolu </t>
    </r>
    <r>
      <rPr>
        <sz val="12"/>
        <rFont val="Times New Roman"/>
        <family val="1"/>
      </rPr>
      <t>[SUM(R4:R7)]</t>
    </r>
  </si>
  <si>
    <r>
      <t xml:space="preserve">Náklady študentských domovov  spolu </t>
    </r>
    <r>
      <rPr>
        <sz val="12"/>
        <rFont val="Times New Roman"/>
        <family val="1"/>
      </rPr>
      <t>[R10+R11]</t>
    </r>
  </si>
  <si>
    <r>
      <t xml:space="preserve">Rozdiel výnosov a nákladov na študentské domovy v kalendárnom roku  </t>
    </r>
    <r>
      <rPr>
        <sz val="12"/>
        <rFont val="Times New Roman"/>
        <family val="1"/>
      </rPr>
      <t>[R8-R9]</t>
    </r>
  </si>
  <si>
    <r>
      <t xml:space="preserve">Priemerné ročné náklady na jedného ubytovaného študenta </t>
    </r>
    <r>
      <rPr>
        <sz val="12"/>
        <rFont val="Times New Roman"/>
        <family val="1"/>
      </rPr>
      <t>[R9/R3]</t>
    </r>
  </si>
  <si>
    <t xml:space="preserve">Daň z motorových vozidiel (účet 531) </t>
  </si>
  <si>
    <t>Nákup pozemkov a nehmotných aktív</t>
  </si>
  <si>
    <t xml:space="preserve">2) V stĺpcoch B a D sa uvádza celkový (fyzický) počet študentov, ktorým bolo v príslušnom kalendárnom roku poskytnuté sociálne štipendium bez ohľadu na počet mesiacov. </t>
  </si>
  <si>
    <t xml:space="preserve">                                                                                                                                                                                                                                                                                                                                                                                                                                                                                                                                                                                                                                                                                                                                                                                                                                                                                                                                                                                                                                                                                                                                                                                                                                                                                                                                                                                                                                                                                                                                                                                                                                                                                                                                                                                                                                                                                                                                                                                                                                                                                                                                                                                                                                                                                                                                                                                                                                                                                                                                                                                                                                                                                                                                                                                                                                                                                                                                                                                                                                                                                                                                                                                                                                                                                                                                                                                                                                                                                                                                                                                                                                                                                                                                                                                                                                                                                                                                                                                                                                                                                                                                                                                                                                                                                                                                                                                                                                                                                                                                                                                          </t>
  </si>
  <si>
    <t xml:space="preserve">  </t>
  </si>
  <si>
    <r>
      <t xml:space="preserve">- tvorba fondu z hospodárskeho výsledku (účet 413  111)  </t>
    </r>
    <r>
      <rPr>
        <vertAlign val="superscript"/>
        <sz val="12"/>
        <rFont val="Times New Roman"/>
        <family val="1"/>
      </rPr>
      <t xml:space="preserve">1) </t>
    </r>
  </si>
  <si>
    <t>- tvorba fondu prevodom z rezervného fondu (účet  413 114)</t>
  </si>
  <si>
    <t>- tvorba fondu z darov a z dedičstva (účet 413 112)</t>
  </si>
  <si>
    <t>- tvorba fondu z odpisov (účet 413 116)</t>
  </si>
  <si>
    <t>- tvorba fondu z výnosov z predaja majetku (účet 413 117)</t>
  </si>
  <si>
    <r>
      <t xml:space="preserve">- ostatná tvorba (účet 413 113) </t>
    </r>
    <r>
      <rPr>
        <vertAlign val="superscript"/>
        <sz val="12"/>
        <rFont val="Times New Roman"/>
        <family val="1"/>
      </rPr>
      <t xml:space="preserve">2) </t>
    </r>
  </si>
  <si>
    <t>92a</t>
  </si>
  <si>
    <t>1b</t>
  </si>
  <si>
    <t>2b</t>
  </si>
  <si>
    <t>3b</t>
  </si>
  <si>
    <t>4b</t>
  </si>
  <si>
    <t>15b</t>
  </si>
  <si>
    <t>15c</t>
  </si>
  <si>
    <t>15d</t>
  </si>
  <si>
    <t xml:space="preserve">Názov verejnej vysokej školy: </t>
  </si>
  <si>
    <t xml:space="preserve">    - bežný účet na riešenie úloh vedy a
      výskumu  zo SR, resp.zahraničia </t>
  </si>
  <si>
    <t>Priemerný mesačný náklad na doktoranda</t>
  </si>
  <si>
    <t xml:space="preserve"> - Podprogram 06K 12            </t>
  </si>
  <si>
    <t>8a</t>
  </si>
  <si>
    <r>
      <t xml:space="preserve">Program 06K </t>
    </r>
    <r>
      <rPr>
        <sz val="12"/>
        <rFont val="Times New Roman"/>
        <family val="1"/>
      </rPr>
      <t>[SUM(R2+R3+R4+R5)]</t>
    </r>
  </si>
  <si>
    <t>Ostatné dotácie [SUM(R8a..R8x)]</t>
  </si>
  <si>
    <t>Účet</t>
  </si>
  <si>
    <t>Polož. výkaz. NUJ</t>
  </si>
  <si>
    <t>Čislo riadku</t>
  </si>
  <si>
    <t>A. NEOBEŽNÝ MAJETOK SPOLU r.002+r.009+r.021</t>
  </si>
  <si>
    <t>001</t>
  </si>
  <si>
    <t>1. Dlhodobý nehmotný majetok r.003 až r.008</t>
  </si>
  <si>
    <t>002</t>
  </si>
  <si>
    <t>Nehmotné výsledky z vývojovej a obdob.činnosti 012-(072+091A</t>
  </si>
  <si>
    <t>003</t>
  </si>
  <si>
    <t>Softvér 013-(073+091AÚ)</t>
  </si>
  <si>
    <t>004</t>
  </si>
  <si>
    <t>005</t>
  </si>
  <si>
    <t>Ostatný.dlhodob.nehmot.majetok(018+019)-(078+079+091AÚ)</t>
  </si>
  <si>
    <t>006</t>
  </si>
  <si>
    <t>Obstaranie dlhodobého nehmotného majetku (041-093)</t>
  </si>
  <si>
    <t>007</t>
  </si>
  <si>
    <t>Poskytnut.preddavky na dlhodob.nehmot.majetok (051-095AÚ)</t>
  </si>
  <si>
    <t>008</t>
  </si>
  <si>
    <t>2. Dlhodobý hmotný majetok (r. 010 až r. 020)</t>
  </si>
  <si>
    <t>009</t>
  </si>
  <si>
    <t>Pozemky (031)</t>
  </si>
  <si>
    <t>010</t>
  </si>
  <si>
    <t>Umelecké diela a zbierky (032)</t>
  </si>
  <si>
    <t>011</t>
  </si>
  <si>
    <t>Stavby 021-(081-092AÚ)</t>
  </si>
  <si>
    <t>012</t>
  </si>
  <si>
    <t>Samostatné hnuteľné veci a súbory hnuteľných vecí (022 - (08</t>
  </si>
  <si>
    <t>013</t>
  </si>
  <si>
    <t>Dopravné prostriedky (023 - (083+092AÚ))</t>
  </si>
  <si>
    <t>014</t>
  </si>
  <si>
    <t>Pestovateľské celky trvalých porastov (025 - (085 + 092AÚ))</t>
  </si>
  <si>
    <t>015</t>
  </si>
  <si>
    <t>Základné stádo a ťažné zvieratá (026 - (086 + 092AÚ))</t>
  </si>
  <si>
    <t>016</t>
  </si>
  <si>
    <t>Drobný dlhodobý hmotný majetok (028 - (088 + 092AÚ))</t>
  </si>
  <si>
    <t>017</t>
  </si>
  <si>
    <t>Ostatný dlhodobý hmotný majetok (029 - (089 +092AÚ))</t>
  </si>
  <si>
    <t>018</t>
  </si>
  <si>
    <t>Obstaranie dlhodobého hmotného majetku (042 - 094)</t>
  </si>
  <si>
    <t>019</t>
  </si>
  <si>
    <t>Poskytnuté preddavky na dlhodob.hmot.majetok (052-095AÚ)</t>
  </si>
  <si>
    <t>020</t>
  </si>
  <si>
    <t>3. Dlhodobý finančný majetok r.022 až r.028</t>
  </si>
  <si>
    <t>021</t>
  </si>
  <si>
    <t>Podiel.cen.papier.a podiely v obchod.spol.v ovládan.osobe (0</t>
  </si>
  <si>
    <t>022</t>
  </si>
  <si>
    <t>Podiel.cen.papiere a podiely v obchod.spol.s podstat.vplyvom</t>
  </si>
  <si>
    <t>023</t>
  </si>
  <si>
    <t>Dlhové cenné papiere držané do splatnosti (065 - 096 AÚ)</t>
  </si>
  <si>
    <t>024</t>
  </si>
  <si>
    <t>Pôžičky podnikom v skup.a ostat.pôžičky (066+067)-096AÚ</t>
  </si>
  <si>
    <t>025</t>
  </si>
  <si>
    <t>Ostatný dlhodobý finančný majetok (069-096AÚ)</t>
  </si>
  <si>
    <t>026</t>
  </si>
  <si>
    <t>Obstaranie dlhodobého finančného majetku (043 - 096AÚ)</t>
  </si>
  <si>
    <t>027</t>
  </si>
  <si>
    <t>Poskytnuté preddavky na dlhodobý finančný majetok (053 - 096</t>
  </si>
  <si>
    <t>028</t>
  </si>
  <si>
    <t>B. OBEŽNÝ MAJETOK SPOLU r.030+r.037+r.042+r.051</t>
  </si>
  <si>
    <t>029</t>
  </si>
  <si>
    <t>1. Zásoby r.031 až r.036</t>
  </si>
  <si>
    <t>030</t>
  </si>
  <si>
    <t>Materiál (112+119) -191</t>
  </si>
  <si>
    <t>031</t>
  </si>
  <si>
    <t>Nedokonč.výroba a polotovary vlast.výroby (121+122)-(192+193</t>
  </si>
  <si>
    <t>032</t>
  </si>
  <si>
    <t>Výrobky (123-194)</t>
  </si>
  <si>
    <t>033</t>
  </si>
  <si>
    <t>Zvieratá (124-195)</t>
  </si>
  <si>
    <t>034</t>
  </si>
  <si>
    <t>Tovar (132+139)-196</t>
  </si>
  <si>
    <t>035</t>
  </si>
  <si>
    <t>Poskytnuté prevádzkové preddavky na zásoby (314AÚ-391AÚ)</t>
  </si>
  <si>
    <t>036</t>
  </si>
  <si>
    <t>2. Dlhodobé pohľadávky (r.038 až 041)</t>
  </si>
  <si>
    <t>037</t>
  </si>
  <si>
    <t>Pohľadávky z obchod.styku (311AÚ až 314AÚ) - 391AÚ</t>
  </si>
  <si>
    <t>038</t>
  </si>
  <si>
    <t>Ostatné pohľadávky (315AÚ - 391AÚ)</t>
  </si>
  <si>
    <t>039</t>
  </si>
  <si>
    <t>Pohľadávky voči účastníkom združení (358AÚ - 391AÚ)</t>
  </si>
  <si>
    <t>040</t>
  </si>
  <si>
    <t>Iné pohľadávky (335AÚ+373AÚ+375AÚ+378AÚ) -391AÚ</t>
  </si>
  <si>
    <t>041</t>
  </si>
  <si>
    <t>3. Krátkodobé pohľadávky r.043 až r.050</t>
  </si>
  <si>
    <t>042</t>
  </si>
  <si>
    <t>Pohľadávky z obchodného styku (311AÚ až 314AÚ) - 391AÚ</t>
  </si>
  <si>
    <t>043</t>
  </si>
  <si>
    <t>044</t>
  </si>
  <si>
    <t>Zúčtovanie zo Sociálnou poisť. a zdravot.poisťovňami (336)</t>
  </si>
  <si>
    <t>045</t>
  </si>
  <si>
    <t>Daňové pohľadávky (341 až 345)</t>
  </si>
  <si>
    <t>046</t>
  </si>
  <si>
    <t>Pohľ.z dôvodu fin.vzťahov k ŠR a rozpočtom úz.správ (346+348</t>
  </si>
  <si>
    <t>047</t>
  </si>
  <si>
    <t>048</t>
  </si>
  <si>
    <t>Spojovací účet pri združení (396-391AÚ)</t>
  </si>
  <si>
    <t>049</t>
  </si>
  <si>
    <t>050</t>
  </si>
  <si>
    <t>4. Finančné účty r.052 až 056</t>
  </si>
  <si>
    <t>051</t>
  </si>
  <si>
    <t>Pokladnica (211+213)</t>
  </si>
  <si>
    <t>052</t>
  </si>
  <si>
    <t>Bankové účty (221AÚ+261)</t>
  </si>
  <si>
    <t>053</t>
  </si>
  <si>
    <t>Bankové účty s dobou viazanosti dlhšou ako jeden rok (221AÚ)</t>
  </si>
  <si>
    <t>054</t>
  </si>
  <si>
    <t>Krátkodobý finančný majetok (251+253+255+256+257)-291AÚ</t>
  </si>
  <si>
    <t>055</t>
  </si>
  <si>
    <t>Obstaranie krátkodobého finančného majetku (259 -291AÚ)</t>
  </si>
  <si>
    <t>056</t>
  </si>
  <si>
    <t>C. ČASOVÉ ROZLÍŠENIE SPOLU r.058 a r.059</t>
  </si>
  <si>
    <t>057</t>
  </si>
  <si>
    <t>1. Náklady budúcich období (381)</t>
  </si>
  <si>
    <t>058</t>
  </si>
  <si>
    <t>Príjmy budúcich období (385)</t>
  </si>
  <si>
    <t>059</t>
  </si>
  <si>
    <t>MAJETOK SPOLU r.001 + r.029 + r.057</t>
  </si>
  <si>
    <t>060</t>
  </si>
  <si>
    <t>Celkový výsledok</t>
  </si>
  <si>
    <t>Brutto</t>
  </si>
  <si>
    <t>Korekcia</t>
  </si>
  <si>
    <t>Netto</t>
  </si>
  <si>
    <t>Predch. účt. obdobie</t>
  </si>
  <si>
    <t>Strana aktív</t>
  </si>
  <si>
    <t>Tabuľka č. 24: Súvaha - Strana aktív</t>
  </si>
  <si>
    <t xml:space="preserve">   Oceniteľné práva 014-(074+091AÚ)</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</si>
  <si>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</si>
  <si>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</si>
  <si>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</si>
  <si>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</si>
  <si>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</si>
  <si>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</si>
  <si>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</si>
  <si>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</si>
  <si>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</si>
  <si>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</si>
  <si>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</si>
  <si>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</si>
  <si>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</si>
  <si>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</si>
  <si>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</si>
  <si>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</si>
  <si>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</si>
  <si>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</si>
  <si>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</si>
  <si>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</si>
  <si>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</si>
  <si>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</si>
  <si>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</si>
  <si>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</si>
  <si>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</si>
  <si>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</si>
  <si>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</si>
  <si>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</si>
  <si>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</si>
  <si>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</si>
  <si>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</si>
  <si>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</si>
  <si>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</si>
  <si>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</si>
  <si>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</si>
  <si>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</si>
  <si>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</si>
  <si>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</si>
  <si>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</si>
  <si>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</si>
  <si>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</si>
  <si>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</si>
  <si>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</si>
  <si>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</si>
  <si>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 xml:space="preserve"> Brutto
(v Eur)</t>
  </si>
  <si>
    <t>č. r.</t>
  </si>
  <si>
    <t>Bežné účtovné obdobie</t>
  </si>
  <si>
    <t>Bezprostredne predchádzajúce účtovné obdobie</t>
  </si>
  <si>
    <t>a</t>
  </si>
  <si>
    <t>b</t>
  </si>
  <si>
    <t>1.</t>
  </si>
  <si>
    <t>Nehmotné výsledky z vývojovej a obdob.činnosti 012 -(072 +091 AÚ)</t>
  </si>
  <si>
    <t>Software  013 - (073 + 091 AÚ)</t>
  </si>
  <si>
    <t>Oceniteľné práva  014 - (074 + 091 AÚ)</t>
  </si>
  <si>
    <t>Ostatný dlhodobý nehmotný majetok (018 + 019) - (078 + 079 + 091 AÚ)</t>
  </si>
  <si>
    <t>Poskytnuté preddavky na dlhodobý nehmotný majetok  (051) - (095 AÚ)</t>
  </si>
  <si>
    <t>2.</t>
  </si>
  <si>
    <t>Pozemky  (031)</t>
  </si>
  <si>
    <t>Umelecké diela a zbierky  (032)</t>
  </si>
  <si>
    <t>Stavby  (021) - (081 + 092 AÚ)</t>
  </si>
  <si>
    <t>Dopravné prostriedky  (023) - (083 + 092 AÚ)</t>
  </si>
  <si>
    <t>Pestovateľské celky trvalých porastov  (025) - (085 +092 AÚ)</t>
  </si>
  <si>
    <t>Základné stádo a ťažné zvieratá  (026) - (086 + 092 AÚ)</t>
  </si>
  <si>
    <t>Drobný dlhodobý hmotný majetok  (028) - (088 + 092 AÚ)</t>
  </si>
  <si>
    <t>Ostatný dlhodobý hmotný majetok  (029) - (089 + 092 AÚ)</t>
  </si>
  <si>
    <t>Obstaranie dlhodobého hmotného majetku  (042) - (094)</t>
  </si>
  <si>
    <t>Poskytnuté preddavky na dlhodobý hmot.majetok  (052) - (095 AÚ)</t>
  </si>
  <si>
    <t>3.</t>
  </si>
  <si>
    <t>Pôžičky podnikom v skupine a ostatné pôžičky  (066 + 067) - (096 AÚ)</t>
  </si>
  <si>
    <t>Obstaranie dlhodobého finančného majetku  (043) - (096 AÚ)</t>
  </si>
  <si>
    <t>Účtovné obdobie</t>
  </si>
  <si>
    <t>Zásoby   súčet r. 031 až 036</t>
  </si>
  <si>
    <t>Materiál (112 + 119) - (191)</t>
  </si>
  <si>
    <t>Nedokončená výroba a polotovary vlastnej výroby (121 + 122) - (192 + 193)</t>
  </si>
  <si>
    <t>Výrobky  (123) - (194)</t>
  </si>
  <si>
    <t>Zvieratá  (124) - (195)</t>
  </si>
  <si>
    <t>Tovar  (132 +139) - (196)</t>
  </si>
  <si>
    <t>Ostatné pohľadávky (315 AÚ -391 AÚ)</t>
  </si>
  <si>
    <t>Pohľadávky z obchodného styku  (311 AÚ až 314 AÚ) - 391 AÚ)</t>
  </si>
  <si>
    <t>Zúčtovanie so SP a zdravotnými poisťovňami (336)</t>
  </si>
  <si>
    <t>Daňové pohľadávky  (341 až 345)</t>
  </si>
  <si>
    <t>4.</t>
  </si>
  <si>
    <t>Pokladnica  (211 +213)</t>
  </si>
  <si>
    <t>Bankové účty s dobou viazanosti dlhšou ako 1 rok (221AÚ)</t>
  </si>
  <si>
    <t>Náklady budúcich období  (381)</t>
  </si>
  <si>
    <t>Príjmy budúcich období  (385)</t>
  </si>
  <si>
    <t>Strana pasív</t>
  </si>
  <si>
    <t>Oceňovacie rozdiely z precenenia majetku a záväzkov    (414)</t>
  </si>
  <si>
    <t>Oceňovacie rozdiely z precenenia kapitálových účastín   (415)</t>
  </si>
  <si>
    <t>Záväzky z obchodného styku   (321 až 326) okrem 323</t>
  </si>
  <si>
    <t>Bežné bankové úvery      (231 + 232 + 461 AÚ)</t>
  </si>
  <si>
    <r>
      <t xml:space="preserve">Ostatné dlhodobé záväzky </t>
    </r>
    <r>
      <rPr>
        <sz val="9"/>
        <rFont val="Times New Roman"/>
        <family val="1"/>
      </rPr>
      <t xml:space="preserve"> (373 AÚ+ 479 AÚ)</t>
    </r>
  </si>
  <si>
    <t>Peňažné fondy tvorené podľa osobitného predpisu     (412)</t>
  </si>
  <si>
    <t>Rezervný fond                          (421)</t>
  </si>
  <si>
    <t>Ostatné fondy                          (427)</t>
  </si>
  <si>
    <t>Fondy tvorené zo zisku            (423)</t>
  </si>
  <si>
    <t>Rezervy zákonné                      (451AÚ)</t>
  </si>
  <si>
    <t>Ostatné rezervy                        (459AÚ)</t>
  </si>
  <si>
    <t>Krátkodobé  rezervy                (323+451AÚ+459AÚ)</t>
  </si>
  <si>
    <t>Záväzky zo sociálneho fondu     (472)</t>
  </si>
  <si>
    <t>Vydané dlhopisy                       (473)</t>
  </si>
  <si>
    <t>Záväzky z nájmu                       (474 AÚ)</t>
  </si>
  <si>
    <t>Dlhodobé prijaté preddavky      (475)</t>
  </si>
  <si>
    <t xml:space="preserve">Dlhodobé nevyfakturované dodávky       (476) </t>
  </si>
  <si>
    <t>Dlhodobé zmenky na úhradu                   (478)</t>
  </si>
  <si>
    <t>Záväzky voči zamestnancom    (331 +333)</t>
  </si>
  <si>
    <t>Zúčtovania so SP a zdravotnými poisťovňami         (336)</t>
  </si>
  <si>
    <t>Daňové záväzky                      (341 až 345)</t>
  </si>
  <si>
    <t>Záväzky z dôvodu finančných vzťahov k štátnemu rozpočtu a rozpočtom územnej j samosprávy       (346 +348)</t>
  </si>
  <si>
    <t>Záväzky voči účastníkom združení   (368)</t>
  </si>
  <si>
    <t>Spojovací účet pri združení   (396)</t>
  </si>
  <si>
    <t>Dlhodobé bankové úvery      (461 AÚ)</t>
  </si>
  <si>
    <t>Výdavky budúcich období       (383)</t>
  </si>
  <si>
    <t>Záväzky z upísaných nesplatených cenných papierov a vkladov (367)</t>
  </si>
  <si>
    <t>Obstaranie dlhodobého nehmotného majetku (041)-(093)</t>
  </si>
  <si>
    <t>A. NEOBEŽNÝ MAJETOK SPOLU r. 002 + 009 + 021</t>
  </si>
  <si>
    <t>Číslo účtu</t>
  </si>
  <si>
    <t>Spotreba materiálu</t>
  </si>
  <si>
    <t>01</t>
  </si>
  <si>
    <t>Spotreba energie</t>
  </si>
  <si>
    <t>02</t>
  </si>
  <si>
    <t>Predaný tovar</t>
  </si>
  <si>
    <t>03</t>
  </si>
  <si>
    <t>Opravy a udržiavanie</t>
  </si>
  <si>
    <t>04</t>
  </si>
  <si>
    <t>Cestovné</t>
  </si>
  <si>
    <t>05</t>
  </si>
  <si>
    <t>Náklady na reprezentáciu</t>
  </si>
  <si>
    <t>06</t>
  </si>
  <si>
    <t>Ostatné služby</t>
  </si>
  <si>
    <t>07</t>
  </si>
  <si>
    <t>Mzdové náklady</t>
  </si>
  <si>
    <t>08</t>
  </si>
  <si>
    <t>Zákonné soc. poistenie a zdr.pois.</t>
  </si>
  <si>
    <t>09</t>
  </si>
  <si>
    <t>Ostatné sociálne poistenie</t>
  </si>
  <si>
    <t>10</t>
  </si>
  <si>
    <t>Zákonné sociálne náklady</t>
  </si>
  <si>
    <t>11</t>
  </si>
  <si>
    <t>Ostatné sociálne náklady</t>
  </si>
  <si>
    <t>12</t>
  </si>
  <si>
    <t>Daň z motorových vozidiel</t>
  </si>
  <si>
    <t>13</t>
  </si>
  <si>
    <t>Daň z nehnuteľností</t>
  </si>
  <si>
    <t>14</t>
  </si>
  <si>
    <t>Ostatné dane a poplatky</t>
  </si>
  <si>
    <t>15</t>
  </si>
  <si>
    <t>Zmluvné pokuty a penále</t>
  </si>
  <si>
    <t>16</t>
  </si>
  <si>
    <t>Ostatné pokuty a penále</t>
  </si>
  <si>
    <t>17</t>
  </si>
  <si>
    <t>Odpísanie pohľadávky</t>
  </si>
  <si>
    <t>18</t>
  </si>
  <si>
    <t>Úroky</t>
  </si>
  <si>
    <t>19</t>
  </si>
  <si>
    <t>Kurzové straty</t>
  </si>
  <si>
    <t>20</t>
  </si>
  <si>
    <t>Dary</t>
  </si>
  <si>
    <t>21</t>
  </si>
  <si>
    <t>Osobitné náklady</t>
  </si>
  <si>
    <t>22</t>
  </si>
  <si>
    <t>Manká a škody</t>
  </si>
  <si>
    <t>23</t>
  </si>
  <si>
    <t>Iné ostatné náklady</t>
  </si>
  <si>
    <t>24</t>
  </si>
  <si>
    <t>Odpisy DNM a DHM</t>
  </si>
  <si>
    <t>25</t>
  </si>
  <si>
    <t>26</t>
  </si>
  <si>
    <t>Predané cenné papiere</t>
  </si>
  <si>
    <t>27</t>
  </si>
  <si>
    <t>Predaný materiál</t>
  </si>
  <si>
    <t>28</t>
  </si>
  <si>
    <t>Náklady na krátkod. finančný maj.</t>
  </si>
  <si>
    <t>29</t>
  </si>
  <si>
    <t>Tvorba fondov</t>
  </si>
  <si>
    <t>30</t>
  </si>
  <si>
    <t xml:space="preserve">Náklady na precenenie cen.pap. </t>
  </si>
  <si>
    <t>31</t>
  </si>
  <si>
    <t>Tvorba a zúčt. opravných položiek</t>
  </si>
  <si>
    <t>32</t>
  </si>
  <si>
    <t>33</t>
  </si>
  <si>
    <t>Poskytnuté príspevky org. zlož.</t>
  </si>
  <si>
    <t>34</t>
  </si>
  <si>
    <t>Poskyt. príspevky iným účt. jednot.</t>
  </si>
  <si>
    <t>35</t>
  </si>
  <si>
    <t>Poskytnuté príspevky fyz. osobám</t>
  </si>
  <si>
    <t>36</t>
  </si>
  <si>
    <t>Poskyt. príspevky z verejnej zbierky</t>
  </si>
  <si>
    <t>37</t>
  </si>
  <si>
    <t>38</t>
  </si>
  <si>
    <t>Tržby za vlastné výrobky</t>
  </si>
  <si>
    <t>39</t>
  </si>
  <si>
    <t>Tržby z predaja služieb</t>
  </si>
  <si>
    <t>40</t>
  </si>
  <si>
    <t>Tržby za predaný tovar</t>
  </si>
  <si>
    <t>41</t>
  </si>
  <si>
    <t>Zmenaq stavu zásob ned. výroby</t>
  </si>
  <si>
    <t>42</t>
  </si>
  <si>
    <t>Zmena stavu zásob polotovarov</t>
  </si>
  <si>
    <t>43</t>
  </si>
  <si>
    <t>Zmena stavu zásob výrobkov</t>
  </si>
  <si>
    <t>44</t>
  </si>
  <si>
    <t>Zmena stavu zásob zvierat</t>
  </si>
  <si>
    <t>45</t>
  </si>
  <si>
    <t>Aktivácia materiálu a tovaru</t>
  </si>
  <si>
    <t>46</t>
  </si>
  <si>
    <t>Aktivácia vnútroorganizačných služieb</t>
  </si>
  <si>
    <t>47</t>
  </si>
  <si>
    <t>Aktivácia dlhodobého nehmot. majetku</t>
  </si>
  <si>
    <t>48</t>
  </si>
  <si>
    <t>Aktivácia dlhodobého hmotného majet.</t>
  </si>
  <si>
    <t>49</t>
  </si>
  <si>
    <t>50</t>
  </si>
  <si>
    <t>51</t>
  </si>
  <si>
    <t>Platby za odpísané pohľadávky</t>
  </si>
  <si>
    <t>52</t>
  </si>
  <si>
    <t>53</t>
  </si>
  <si>
    <t>Kurzové zisky</t>
  </si>
  <si>
    <t>54</t>
  </si>
  <si>
    <t>Prijaté dary</t>
  </si>
  <si>
    <t>55</t>
  </si>
  <si>
    <t>Osobitné výnosy</t>
  </si>
  <si>
    <t>56</t>
  </si>
  <si>
    <t>Zákonné poplatky</t>
  </si>
  <si>
    <t>57</t>
  </si>
  <si>
    <t>Iné ostatné výnosy</t>
  </si>
  <si>
    <t>58</t>
  </si>
  <si>
    <t>Tržby z predaja dlhodobého majetku</t>
  </si>
  <si>
    <t>59</t>
  </si>
  <si>
    <t>Výnosy z dlhodobého finančného maj.</t>
  </si>
  <si>
    <t>60</t>
  </si>
  <si>
    <t>Tržby z predaja cenných papierov a pod.</t>
  </si>
  <si>
    <t>61</t>
  </si>
  <si>
    <t>Tržby z predaja materiálu</t>
  </si>
  <si>
    <t>62</t>
  </si>
  <si>
    <t>Výnosy z krátkod. finančného majetku</t>
  </si>
  <si>
    <t>63</t>
  </si>
  <si>
    <t>Výnosy z použitia fondu</t>
  </si>
  <si>
    <t>64</t>
  </si>
  <si>
    <t>Výnosy z precenenia cenných papierov</t>
  </si>
  <si>
    <t>65</t>
  </si>
  <si>
    <t>Výnosy z nájmu majetku</t>
  </si>
  <si>
    <t>66</t>
  </si>
  <si>
    <t>Prijaté príspevky od organizačných zložiek</t>
  </si>
  <si>
    <t>67</t>
  </si>
  <si>
    <t>Prijaté príspevky od iných organizácií</t>
  </si>
  <si>
    <t>68</t>
  </si>
  <si>
    <t>Prijaté príspevky od fyzických osôb</t>
  </si>
  <si>
    <t>69</t>
  </si>
  <si>
    <t>Prijaté členské príspevky</t>
  </si>
  <si>
    <t>70</t>
  </si>
  <si>
    <t>Príspevky z podielu zaplatenej dane</t>
  </si>
  <si>
    <t>71</t>
  </si>
  <si>
    <t>Prijaté príspevky z verejných zbierok</t>
  </si>
  <si>
    <t>72</t>
  </si>
  <si>
    <t>Dotácie</t>
  </si>
  <si>
    <t>73</t>
  </si>
  <si>
    <t>Účtová trieda 6 spolu r.39 až r. 73</t>
  </si>
  <si>
    <t>74</t>
  </si>
  <si>
    <t>Výsledok hospodárenia pred zdanením r.74-r.38</t>
  </si>
  <si>
    <t>75</t>
  </si>
  <si>
    <t>Daň z príjmov</t>
  </si>
  <si>
    <t>76</t>
  </si>
  <si>
    <t>Dodatočné odvody dane z príjmov</t>
  </si>
  <si>
    <t>77</t>
  </si>
  <si>
    <t xml:space="preserve">Výsledok hospod.  po zdanení r. 75-(r.76 + r.77) </t>
  </si>
  <si>
    <t>78</t>
  </si>
  <si>
    <r>
      <t>Spolu</t>
    </r>
    <r>
      <rPr>
        <sz val="12"/>
        <rFont val="Times New Roman"/>
        <family val="1"/>
      </rPr>
      <t xml:space="preserve"> [R1+R6+R7+R8]</t>
    </r>
  </si>
  <si>
    <t>Základné imanie    (411)</t>
  </si>
  <si>
    <t>Fond reprodukcie   (413)</t>
  </si>
  <si>
    <t>- ostatné energie</t>
  </si>
  <si>
    <t>Samostatné hnuteľné veci a súbory hnuteľných vecí  (022) - (082 + 092 AÚ)</t>
  </si>
  <si>
    <r>
      <t xml:space="preserve">2) všetky údaje o výnosoch a nákladoch  sa uvádzajú </t>
    </r>
    <r>
      <rPr>
        <sz val="11"/>
        <rFont val="Times New Roman"/>
        <family val="1"/>
      </rPr>
      <t>v Eur</t>
    </r>
  </si>
  <si>
    <r>
      <t xml:space="preserve">Príjem z dotácie na motivačné štipendiá z kapitoly MŠVVaŠ SR v kalendárnom roku </t>
    </r>
    <r>
      <rPr>
        <b/>
        <vertAlign val="superscript"/>
        <sz val="12"/>
        <rFont val="Times New Roman"/>
        <family val="1"/>
      </rPr>
      <t>1)</t>
    </r>
    <r>
      <rPr>
        <sz val="12"/>
        <rFont val="Times New Roman"/>
        <family val="1"/>
      </rPr>
      <t xml:space="preserve"> </t>
    </r>
  </si>
  <si>
    <t>Zamestnanci platení z dotácie MŠVVaŠ SR</t>
  </si>
  <si>
    <r>
      <t xml:space="preserve">3) uvádzajú sa </t>
    </r>
    <r>
      <rPr>
        <b/>
        <sz val="11"/>
        <rFont val="Times New Roman"/>
        <family val="1"/>
      </rPr>
      <t>jedlá vydané študentom len vo vlastnej jedálni</t>
    </r>
    <r>
      <rPr>
        <sz val="11"/>
        <rFont val="Times New Roman"/>
        <family val="1"/>
      </rPr>
      <t xml:space="preserve"> , na ktoré sa poskytuje dotácia</t>
    </r>
  </si>
  <si>
    <r>
      <t xml:space="preserve">4) uvádzajú sa </t>
    </r>
    <r>
      <rPr>
        <b/>
        <sz val="11"/>
        <rFont val="Times New Roman"/>
        <family val="1"/>
      </rPr>
      <t>všetky jedlá vydané študentom v zmluvných zariadeniach</t>
    </r>
    <r>
      <rPr>
        <sz val="11"/>
        <rFont val="Times New Roman"/>
        <family val="1"/>
      </rPr>
      <t>, na ktoré sa poskytuje dotácia</t>
    </r>
  </si>
  <si>
    <t>z účelovej dotácie MŠVVaŠ SR</t>
  </si>
  <si>
    <t xml:space="preserve">Nevyčerpaná dotácia (+) / nedoplatok dotácie (-) k 31. 12. predchádzajúceho roka  
[R4_SC = R6_SA]                         </t>
  </si>
  <si>
    <t>47a</t>
  </si>
  <si>
    <t>Príspevok z podielu zaplatenej dane (účet 665)</t>
  </si>
  <si>
    <t>- iné analyticky sledované náklady (účty 501 005-006, 501 013-018, 501 077)</t>
  </si>
  <si>
    <t>86a</t>
  </si>
  <si>
    <t>Vnútroorganizačné prevody (účtovná skupina 57)</t>
  </si>
  <si>
    <t>Projektovaná lôžková kapacita študentského domova k 31. 12. kalendárneho roka (v počte miest)</t>
  </si>
  <si>
    <r>
      <t xml:space="preserve">Štipendiá z vlastných zdrojov vysokej školy (§ 97 zákona) spolu </t>
    </r>
    <r>
      <rPr>
        <sz val="12"/>
        <rFont val="Times New Roman"/>
        <family val="1"/>
      </rPr>
      <t xml:space="preserve">[R2+R5+R8+R11] </t>
    </r>
  </si>
  <si>
    <t xml:space="preserve">1) V stĺpcoch B a D sa uvádza prepočítaný počet študentov určený ako počet osobomesiacov, počas ktorých bolo poskytované štipendium </t>
  </si>
  <si>
    <t>2) V stĺpcoch B a D sa uvádza celkový (fyzický) počet študentov, ktorým bolo v príslušnom roku poskytované štipendium .</t>
  </si>
  <si>
    <t>F = A+B+C+D+E</t>
  </si>
  <si>
    <t>J</t>
  </si>
  <si>
    <t>K</t>
  </si>
  <si>
    <t>L=
G+H+I+J+K</t>
  </si>
  <si>
    <t>10a</t>
  </si>
  <si>
    <t>G=A+B+C+D+E+F</t>
  </si>
  <si>
    <t>Poskytnuté príspevky z podielu zaplatenej dane</t>
  </si>
  <si>
    <t>Zost. cena predaného DNM a DHM</t>
  </si>
  <si>
    <t>Iné pohľadávky  (335 AÚ + 373 AÚ + 375 AÚ + 378 AÚ) - (391 AÚ)</t>
  </si>
  <si>
    <t xml:space="preserve">zabezpečenie mobilít v súlade s medzinárodnými zmluvami </t>
  </si>
  <si>
    <t>Peniaze na ceste (účet 261)</t>
  </si>
  <si>
    <t xml:space="preserve">- prvýkrát sa započítavajú do evidenčného počtu zamestnancov vo fyzických osobách s plným týždenným pracovným časom, ktorý sa rovná ich prepočítanému počtu, a to pracovným úväzkom v hlavnom zamestnaní; </t>
  </si>
  <si>
    <t xml:space="preserve">- druhýkrát sa započítavajú do evidenčného počtu zamestnancov prepočítaného, a to svojím pracovným úväzkom v ďalšom pracovnom pomere. </t>
  </si>
  <si>
    <t xml:space="preserve">Do evidenčného počtu zamestnancov prepočítaného sa títo zamestnanci započítavajú dvakrát na rozdiel od evidenčného počtu zamestnancov vo fyzických osobách, v ktorom sú započítaní iba raz. </t>
  </si>
  <si>
    <t>Čerpanie z iných zdrojov</t>
  </si>
  <si>
    <t>Náklady na mzdy  poskytované z prostriedkov štátneho rozpočtu   (v Eur)</t>
  </si>
  <si>
    <t>Náklady na mzdy poskytované z dotácie MŠVVaŠ SR  (v Eur)</t>
  </si>
  <si>
    <t>Náklady na mzdy poskytované z iných zdrojov 
 (v Eur)</t>
  </si>
  <si>
    <t>Náklady na mzdy spolu
 (v Eur)</t>
  </si>
  <si>
    <t>Finančné prostriedky  
 (v Eur)</t>
  </si>
  <si>
    <r>
      <t xml:space="preserve">Pre účely výpočtu počtu zamestnancov bola použitá metóda </t>
    </r>
    <r>
      <rPr>
        <sz val="12"/>
        <color indexed="8"/>
        <rFont val="Tahoma"/>
        <family val="2"/>
      </rPr>
      <t xml:space="preserve">- </t>
    </r>
    <r>
      <rPr>
        <b/>
        <sz val="10"/>
        <color indexed="8"/>
        <rFont val="Tahoma"/>
        <family val="2"/>
      </rPr>
      <t>Priemerný evidenčný počet zamestnancov - prepočítaný počet</t>
    </r>
    <r>
      <rPr>
        <sz val="10"/>
        <color indexed="8"/>
        <rFont val="Tahoma"/>
        <family val="2"/>
      </rPr>
      <t xml:space="preserve"> - je aritmetickým priemerom denných evidenčných počtov zamestnancov 
za sledované obdobie prepočítaných na plnú zamestnanosť podľa dĺžky pracovných úväzkov zamestnancov, resp. podľa skutočne odpracovaných hodín. U zamestnancov, ktorí vykonávajú v organizácii činnosť v ďalšom pracovnom pomere, sa výpočet priemerného evidenčného počtu zamestnancov prepočítaného na plne zamestnaných skladá z dvoch častí : </t>
    </r>
  </si>
  <si>
    <r>
      <t>Tvorba fondu v kalendárnom roku spolu</t>
    </r>
    <r>
      <rPr>
        <sz val="12"/>
        <color indexed="8"/>
        <rFont val="Times New Roman"/>
        <family val="1"/>
      </rPr>
      <t xml:space="preserve"> SUM(R3:R10) </t>
    </r>
  </si>
  <si>
    <t>- prenos zostatku dotácie do nasledujúceho kalendárneho roku [R6+R7-R15]</t>
  </si>
  <si>
    <t>Náklady na činnosť študentských jedální súvisiace so stravovaním študentov za kalendárny rok</t>
  </si>
  <si>
    <r>
      <t xml:space="preserve">Rozdiel výnosov a nákladov študentských jedální súvisiacich so stravovaním študentov  </t>
    </r>
    <r>
      <rPr>
        <sz val="12"/>
        <rFont val="Times New Roman"/>
        <family val="1"/>
      </rPr>
      <t>[R1-R9]</t>
    </r>
  </si>
  <si>
    <r>
      <t xml:space="preserve">Počet vydaných jedál študentom </t>
    </r>
    <r>
      <rPr>
        <b/>
        <vertAlign val="superscript"/>
        <sz val="12"/>
        <rFont val="Times New Roman"/>
        <family val="1"/>
      </rPr>
      <t xml:space="preserve"> </t>
    </r>
    <r>
      <rPr>
        <b/>
        <sz val="12"/>
        <rFont val="Times New Roman"/>
        <family val="1"/>
      </rPr>
      <t xml:space="preserve">v kalendárnom roku  </t>
    </r>
  </si>
  <si>
    <t>- počet vydaných jedál študentom vo vlastných stravovacích zariadeniach 3)</t>
  </si>
  <si>
    <r>
      <t>- počet vydaných jedál študentom v zmluvných zariadeniach</t>
    </r>
    <r>
      <rPr>
        <vertAlign val="superscript"/>
        <sz val="12"/>
        <rFont val="Times New Roman"/>
        <family val="1"/>
      </rPr>
      <t xml:space="preserve"> 4)</t>
    </r>
  </si>
  <si>
    <t xml:space="preserve">Stav k 31. 12. 2012  </t>
  </si>
  <si>
    <r>
      <t>Výnosy zo školného</t>
    </r>
    <r>
      <rPr>
        <sz val="12"/>
        <color indexed="8"/>
        <rFont val="Times New Roman"/>
        <family val="1"/>
      </rPr>
      <t xml:space="preserve">  [R2+R3 +R4]</t>
    </r>
  </si>
  <si>
    <t xml:space="preserve">- výnosy zo školného za  štúdium v externej forme štúdia (§92 ods. 4) zákona (účet  649020) </t>
  </si>
  <si>
    <r>
      <t xml:space="preserve">Nárok na príspevok zo štátneho rozpočtu na jedlá podľa metodiky </t>
    </r>
    <r>
      <rPr>
        <sz val="12"/>
        <rFont val="Times New Roman"/>
        <family val="1"/>
      </rPr>
      <t xml:space="preserve">                                     </t>
    </r>
  </si>
  <si>
    <t>Číslo účtu/Poznámka</t>
  </si>
  <si>
    <t xml:space="preserve"> - štipendiá doktorandov  (účet 549 001, 549 016, 549 017)</t>
  </si>
  <si>
    <r>
      <t xml:space="preserve">Dotácie z kapitol štátneho rozpočtu okrem kapitoly MŠVVaŠ SR </t>
    </r>
    <r>
      <rPr>
        <sz val="12"/>
        <rFont val="Times New Roman"/>
        <family val="1"/>
      </rPr>
      <t xml:space="preserve"> (na zdroji 111) [SUM(R1a:R1...)]</t>
    </r>
  </si>
  <si>
    <t>Príjem z dotácie poskytnutej na sociálne štipendiá v rámci dotačnej zmluvy z kapitoly     MŠVVaŠ k 31.12.</t>
  </si>
  <si>
    <t>- dary (účet 649 009) (646)</t>
  </si>
  <si>
    <r>
      <t>Tržby z predaja služieb (účet 602)</t>
    </r>
    <r>
      <rPr>
        <sz val="12"/>
        <rFont val="Times New Roman"/>
        <family val="1"/>
      </rPr>
      <t xml:space="preserve"> [SUM(R7:R10)] </t>
    </r>
  </si>
  <si>
    <t xml:space="preserve">- náklady na tvorbu ostatných fondov (účty 556 300 556 510, 556 520) </t>
  </si>
  <si>
    <r>
      <t xml:space="preserve">z </t>
    </r>
    <r>
      <rPr>
        <b/>
        <sz val="12"/>
        <color indexed="17"/>
        <rFont val="Times New Roman"/>
        <family val="1"/>
      </rPr>
      <t>neúčelovej</t>
    </r>
    <r>
      <rPr>
        <b/>
        <sz val="12"/>
        <color indexed="8"/>
        <rFont val="Times New Roman"/>
        <family val="1"/>
      </rPr>
      <t xml:space="preserve"> dotácie MŠVVaŠ SR</t>
    </r>
  </si>
  <si>
    <t>E=A+B+C+D</t>
  </si>
  <si>
    <t>Fond na podporu štúdia študentov so špecifickými potrebami</t>
  </si>
  <si>
    <t>Účtová trieda 5 spolu r.01 až r.37</t>
  </si>
  <si>
    <t>Pohľadávky voči účastníkom združení  (358 AÚ - 391 AÚ)</t>
  </si>
  <si>
    <t>Pohľadávky voči účastníkom združení  (358 AÚ -391 AÚ)</t>
  </si>
  <si>
    <t>Spojovací účet pri združení  (396-391 AÚ)</t>
  </si>
  <si>
    <t>Bankové účty  (221 AÚ + 261)</t>
  </si>
  <si>
    <t>Obstaranie krátkodobého finančného majetku (259-291 AÚ)</t>
  </si>
  <si>
    <t>C. ČASOVÉ ROZLÍŠENIE SPOLU        r. 058 a r. 059</t>
  </si>
  <si>
    <t xml:space="preserve"> MAJETOK SPOLU                           r.001 + 029 +057</t>
  </si>
  <si>
    <t>Finančné účty                                           r.052 až 056</t>
  </si>
  <si>
    <t>Krátkodobé pohľadávky                         r.043 až 050</t>
  </si>
  <si>
    <t>Dlhodobé pohľadávky                              r.038 až 041</t>
  </si>
  <si>
    <t>B. OBEŽNÝ MAJETOK SPOLU    r.030+037+042+051</t>
  </si>
  <si>
    <t>Dlhodobý nehmotný majetok                r.003 až 008</t>
  </si>
  <si>
    <t>Dlhodobý hmotný majetok                     r.010 až 020</t>
  </si>
  <si>
    <t>Dlhodobý finančný majetok                   r.022 až 028</t>
  </si>
  <si>
    <t>A. VLASTNÉ ZDROJE KRYTIA MAJETKU SPOLU         r.062+068+072+073</t>
  </si>
  <si>
    <t>Imanie a peňažné fondy                                       r.063 až 067</t>
  </si>
  <si>
    <t>Fondy tvorené zo zisku                                      r.069 až 071</t>
  </si>
  <si>
    <t>Nevysporiadaný výsledok hospodárenia minulých rokov          (+,- 428)</t>
  </si>
  <si>
    <t>Výsledok hospodárenia za účtovné obdobie       r. 060 -(r.062+068+072+074+101)</t>
  </si>
  <si>
    <t>B. Cudzie zdroje                                             r.075+079+087+097</t>
  </si>
  <si>
    <t>Rezervy                                                                r.076 až 078</t>
  </si>
  <si>
    <t>Dlhodobé  záväzky                                               r.080 až 086</t>
  </si>
  <si>
    <t>Krátkodobé záväzky                                            r.088 až 096</t>
  </si>
  <si>
    <t>Ostatné záväzky  (379 + 373 AÚ +474 AÚ + 479 AÚ)</t>
  </si>
  <si>
    <t>Bankové výpomoci a pôžičky                            r.098 až 100</t>
  </si>
  <si>
    <t>Prijaté krátkodobé finančné výpomoci   (241 + 249)</t>
  </si>
  <si>
    <t>C. ČASOVÉ ROZLÍŠENIE SPOLU                         r. 102 + 103</t>
  </si>
  <si>
    <t>Výnosy budúcich období         (384)</t>
  </si>
  <si>
    <r>
      <t xml:space="preserve">VLASTNÉ ZDROJE A CUDZIE ZDROJE SPOLU </t>
    </r>
    <r>
      <rPr>
        <b/>
        <sz val="11"/>
        <rFont val="Times New Roman"/>
        <family val="1"/>
      </rPr>
      <t>r.061+074+101</t>
    </r>
  </si>
  <si>
    <r>
      <t xml:space="preserve">Počet študentov poberajúcich sociálne štipendiá </t>
    </r>
    <r>
      <rPr>
        <b/>
        <sz val="12"/>
        <rFont val="Times New Roman"/>
        <family val="1"/>
      </rPr>
      <t xml:space="preserve"> </t>
    </r>
    <r>
      <rPr>
        <b/>
        <vertAlign val="superscript"/>
        <sz val="14"/>
        <rFont val="Times New Roman"/>
        <family val="1"/>
      </rPr>
      <t>2)</t>
    </r>
  </si>
  <si>
    <r>
      <t xml:space="preserve">Počet študentov poberajúcich  štipendiá z vlastných zdrojov </t>
    </r>
    <r>
      <rPr>
        <b/>
        <vertAlign val="superscript"/>
        <sz val="12"/>
        <rFont val="Times New Roman"/>
        <family val="1"/>
      </rPr>
      <t>2</t>
    </r>
    <r>
      <rPr>
        <b/>
        <sz val="12"/>
        <rFont val="Times New Roman"/>
        <family val="1"/>
      </rPr>
      <t>)</t>
    </r>
    <r>
      <rPr>
        <b/>
        <sz val="12"/>
        <color indexed="10"/>
        <rFont val="Times New Roman"/>
        <family val="1"/>
      </rPr>
      <t xml:space="preserve"> </t>
    </r>
  </si>
  <si>
    <t>Zvyšok prijatej kapitálovej dotácie zo štátneho rozpočtu používanej na kompenzáciu odpisov majetku z nej obstaraného</t>
  </si>
  <si>
    <r>
      <t xml:space="preserve">Zvyšok prijatej kapitálovej dotácie </t>
    </r>
    <r>
      <rPr>
        <b/>
        <sz val="10"/>
        <color indexed="8"/>
        <rFont val="Times New Roman"/>
        <family val="1"/>
      </rPr>
      <t>z prostriedkov EÚ (štrukturálnych fondov)</t>
    </r>
    <r>
      <rPr>
        <b/>
        <sz val="12"/>
        <color indexed="8"/>
        <rFont val="Times New Roman"/>
        <family val="1"/>
      </rPr>
      <t xml:space="preserve"> používanej na kompenzáciu odpisov majetku z nej obstaraného</t>
    </r>
  </si>
  <si>
    <r>
      <t>Priemerné náklady  na jedlo študenta v Eur [</t>
    </r>
    <r>
      <rPr>
        <sz val="12"/>
        <rFont val="Times New Roman"/>
        <family val="1"/>
      </rPr>
      <t>R10</t>
    </r>
    <r>
      <rPr>
        <sz val="12"/>
        <rFont val="Times New Roman"/>
        <family val="1"/>
      </rPr>
      <t>/R13]</t>
    </r>
  </si>
  <si>
    <t>Rozdiel 2013-2012</t>
  </si>
  <si>
    <t xml:space="preserve">Rozdiel 2013-2012 </t>
  </si>
  <si>
    <t>Tabuľka č. 6: Zamestnanci a náklady na mzdy verejnej vysokej školy v roku 2013</t>
  </si>
  <si>
    <t>Priemerný evidenčný prepočítaný počet zamestnancov za rok 2013</t>
  </si>
  <si>
    <t xml:space="preserve">Nevyčerpaná účelová dotácia (+) / nedoplatok účelovej dotácie (-) za rok 2012 </t>
  </si>
  <si>
    <t>Tabuľka č. 8: Údaje o systéme sociálnej podpory - časť  sociálne štipendiá  (§ 96 zákona) 
za roky 2012 a 2013</t>
  </si>
  <si>
    <r>
      <t>Tabuľka č. 9: Údaje o systéme sociálnej podpory  - časť výnosy a náklady</t>
    </r>
    <r>
      <rPr>
        <b/>
        <vertAlign val="superscript"/>
        <sz val="14"/>
        <rFont val="Times New Roman"/>
        <family val="1"/>
      </rPr>
      <t>1)</t>
    </r>
    <r>
      <rPr>
        <b/>
        <sz val="14"/>
        <rFont val="Times New Roman"/>
        <family val="1"/>
      </rPr>
      <t xml:space="preserve"> študentských domovov 
(bez zmluvných zariadení) za roky 2012 a 2013</t>
    </r>
  </si>
  <si>
    <t xml:space="preserve">Čerpanie bežnej dotácie v roku 2013 prostredníctvom fondu reprodukcie </t>
  </si>
  <si>
    <t>Čerpanie kapitálovej dotácie v roku 2013
zo štátneho rozpočtu</t>
  </si>
  <si>
    <r>
      <t xml:space="preserve">Čerpanie kapitálovej dotácie v roku 2013
</t>
    </r>
    <r>
      <rPr>
        <b/>
        <sz val="11"/>
        <color indexed="8"/>
        <rFont val="Times New Roman"/>
        <family val="1"/>
      </rPr>
      <t>z prostriedkov EÚ (štrukturálnych fondov)</t>
    </r>
  </si>
  <si>
    <t>Tabuľka č. 13: Stav a vývoj finančných fondov verejnej vysokej školy v rokoch 2012 a 2013</t>
  </si>
  <si>
    <t>K=A+C+E+G+I</t>
  </si>
  <si>
    <t>L=B+D+F+H+J</t>
  </si>
  <si>
    <t>Stav účtu k 31.12.2013</t>
  </si>
  <si>
    <t xml:space="preserve">Tabuľka č. 17: Príjmy verejnej vysokej školy z prostriedkov EÚ a z prostriedkov na ich spolufinancovanie 
zo štátneho rozpočtu z kapitoly MŠVVaŠ SR a z iných kapitol štátneho rozpočtu v roku 2013
</t>
  </si>
  <si>
    <t>Tabuľka č. 16: Štruktúra a stav finančných prostriedkov na bankových účtoch verejnej vysokej školy
   k 31. decembru 2013</t>
  </si>
  <si>
    <t xml:space="preserve">Tabuľka č. 12: Výdavky verejnej vysokej školy na obstaranie a technické zhodnotenie dlhodobého majetku v roku 2013 </t>
  </si>
  <si>
    <t>Tabuľka č. 11: Zdroje verejnej vysokej školy na obstaranie a technické zhodnotenie dlhodobého  majetku v rokoch 2012 a 2013 )</t>
  </si>
  <si>
    <r>
      <t>Tabuľka č. 10: Údaje o systéme sociálnej podpory  - časť výnosy a náklady</t>
    </r>
    <r>
      <rPr>
        <b/>
        <vertAlign val="superscript"/>
        <sz val="14"/>
        <rFont val="Times New Roman"/>
        <family val="1"/>
      </rPr>
      <t>1)</t>
    </r>
    <r>
      <rPr>
        <b/>
        <sz val="14"/>
        <rFont val="Times New Roman"/>
        <family val="1"/>
      </rPr>
      <t xml:space="preserve"> študentských jedální 
za roky 2012 a 2013 </t>
    </r>
  </si>
  <si>
    <t xml:space="preserve">Náklady / Výnosy </t>
  </si>
  <si>
    <t xml:space="preserve">Tabuľka č. 7: Náklady verejnej vysokej školy na štipendiá interných doktorandov v roku 2013 </t>
  </si>
  <si>
    <t xml:space="preserve">Tabuľka č. 5: Náklady verejnej vysokej školy v rokoch 2012 a 2013 </t>
  </si>
  <si>
    <t xml:space="preserve">Tabuľka č. 4: Výnosy verejnej vysokej školy zo školného a z poplatkov spojených so štúdiom  
v rokoch 2012 a 2013 </t>
  </si>
  <si>
    <t>Tabuľka č. 3: Výnosy verejnej vysokej školy v rokoch 2012 a 2013</t>
  </si>
  <si>
    <t>Tabuľka č. 2: Príjmy verejnej vysokej školy  v roku 2013 majúce charakter dotácie okrem príjmov z dotácií 
 z  kapitoly MŠVVaŠ SR a okrem  prostriedkov EÚ  (štrukturálnych  fondov)</t>
  </si>
  <si>
    <t xml:space="preserve">Tabuľka č. 1: Príjmy z dotácií verejnej vysokej škole zo štátneho rozpočtu z kapitoly MŠVVaŠ SR
 poskytnuté na základe Zmluvy o poskytnutí dotácie zo štátneho rozpočtu prostredníctvom rozpočtu Ministerstva školstva, vedy, výskumu a športu Slovenskej republiky na rok 2013  na programe 077 </t>
  </si>
  <si>
    <r>
      <t>Tabuľka č. 18: Príjmy z dotácií verejnej vysokej škole zo štátneho rozpočtu z kapitoly MŠVVaŠ SR poskytnuté mimo programu 077 a mimo príjmov z prostriedkov EÚ (zo štrukturálnych fondov) v roku 2013</t>
    </r>
    <r>
      <rPr>
        <sz val="14"/>
        <rFont val="Times New Roman"/>
        <family val="1"/>
      </rPr>
      <t xml:space="preserve"> 
</t>
    </r>
  </si>
  <si>
    <t xml:space="preserve">Tabuľka č. 19: Štipendiá z vlastných zdrojov podľa § 97 zákona v rokoch 2012 a 2013 </t>
  </si>
  <si>
    <t>Do tabuľky sa neuvádzajú štipendiá doktorandov!!!</t>
  </si>
  <si>
    <r>
      <t>Nevyčerpaná dotácia (+) / nedoplatok dotácie (-) na motivačné štipendiá</t>
    </r>
    <r>
      <rPr>
        <b/>
        <sz val="12"/>
        <rFont val="Times New Roman"/>
        <family val="1"/>
      </rPr>
      <t xml:space="preserve"> k 31. 12. predchádzajúceho kalendárneho roka</t>
    </r>
    <r>
      <rPr>
        <sz val="12"/>
        <rFont val="Times New Roman"/>
        <family val="1"/>
      </rPr>
      <t xml:space="preserve">     </t>
    </r>
    <r>
      <rPr>
        <b/>
        <sz val="12"/>
        <rFont val="Times New Roman"/>
        <family val="1"/>
      </rPr>
      <t xml:space="preserve">     </t>
    </r>
  </si>
  <si>
    <r>
      <t>Nevyčerpaná dotácia (+) / nedoplatok dotácie (-) k 31. 12. kalendárneho roka1</t>
    </r>
    <r>
      <rPr>
        <b/>
        <vertAlign val="superscript"/>
        <sz val="12"/>
        <rFont val="Times New Roman"/>
        <family val="1"/>
      </rPr>
      <t xml:space="preserve">) </t>
    </r>
    <r>
      <rPr>
        <b/>
        <sz val="12"/>
        <rFont val="Times New Roman"/>
        <family val="1"/>
      </rPr>
      <t xml:space="preserve">  [R1+R2-R3]                       </t>
    </r>
  </si>
  <si>
    <t>Počet študentov, ktorým bolo priznané motivačné štipendium 1)</t>
  </si>
  <si>
    <r>
      <t>Výdavky na motivačné štipendiá</t>
    </r>
    <r>
      <rPr>
        <sz val="12"/>
        <rFont val="Times New Roman"/>
        <family val="1"/>
      </rPr>
      <t xml:space="preserve"> </t>
    </r>
    <r>
      <rPr>
        <b/>
        <sz val="12"/>
        <rFont val="Times New Roman"/>
        <family val="1"/>
      </rPr>
      <t xml:space="preserve">v kalendárnom roku </t>
    </r>
  </si>
  <si>
    <t xml:space="preserve">1) v riadku 5 sa uvedie celkový fyzický počet študentov (pričom 1 študent sa počíta za 1 fyzickú osobu), ktorým bolo vyplatené motivačné štipendium v kalendárnom roku </t>
  </si>
  <si>
    <r>
      <t xml:space="preserve">Tabuľka č. 21: Štruktúra účtu 384 </t>
    </r>
    <r>
      <rPr>
        <b/>
        <i/>
        <sz val="14"/>
        <rFont val="Times New Roman"/>
        <family val="1"/>
      </rPr>
      <t xml:space="preserve">- </t>
    </r>
    <r>
      <rPr>
        <b/>
        <sz val="14"/>
        <rFont val="Times New Roman"/>
        <family val="1"/>
      </rPr>
      <t>výnosy budúcich období</t>
    </r>
    <r>
      <rPr>
        <b/>
        <i/>
        <sz val="14"/>
        <rFont val="Times New Roman"/>
        <family val="1"/>
      </rPr>
      <t xml:space="preserve"> </t>
    </r>
    <r>
      <rPr>
        <b/>
        <sz val="14"/>
        <rFont val="Times New Roman"/>
        <family val="1"/>
      </rPr>
      <t xml:space="preserve">v rokoch 2012 a 2013 </t>
    </r>
  </si>
  <si>
    <t xml:space="preserve">Stav k 31. 12. 2013  </t>
  </si>
  <si>
    <t xml:space="preserve">Tabuľka č. 22: Výnosy verejnej vysokej školy v roku 2013 v oblasti sociálnej podpory študentov </t>
  </si>
  <si>
    <r>
      <t>Výnosy
v hlavnej činnosti
2012</t>
    </r>
    <r>
      <rPr>
        <b/>
        <sz val="12"/>
        <color indexed="10"/>
        <rFont val="Times New Roman"/>
        <family val="1"/>
      </rPr>
      <t xml:space="preserve"> </t>
    </r>
  </si>
  <si>
    <r>
      <t>Výnosy
hlavnej činnosti
2013</t>
    </r>
    <r>
      <rPr>
        <sz val="12"/>
        <color indexed="10"/>
        <rFont val="Times New Roman"/>
        <family val="1"/>
      </rPr>
      <t xml:space="preserve"> </t>
    </r>
  </si>
  <si>
    <r>
      <t>Rozdiel 2013-2012</t>
    </r>
    <r>
      <rPr>
        <sz val="12"/>
        <color indexed="10"/>
        <rFont val="Times New Roman"/>
        <family val="1"/>
      </rPr>
      <t xml:space="preserve"> </t>
    </r>
  </si>
  <si>
    <t xml:space="preserve">Tabuľka č .23:  Náklady verejnej vysokej školy  v roku 2013 v oblasti sociálnej podpory študentov </t>
  </si>
  <si>
    <r>
      <t>Náklady
hlavnej činnosti
2012</t>
    </r>
    <r>
      <rPr>
        <b/>
        <sz val="12"/>
        <color indexed="10"/>
        <rFont val="Times New Roman"/>
        <family val="1"/>
      </rPr>
      <t xml:space="preserve"> </t>
    </r>
  </si>
  <si>
    <t>Náklady
hlavnej činnosti
2013</t>
  </si>
  <si>
    <t xml:space="preserve">Tabuľka č. 25: Súvaha k 31.12. 2013 - Strana pasív </t>
  </si>
  <si>
    <t xml:space="preserve">Tabuľka č. 24b: Súvaha k 31. 12. 2013 - Strana aktív 2. časť </t>
  </si>
  <si>
    <t>Tabuľka č. 24a: Súvaha k 31. 12. 2013 - Strana aktív 1. časť</t>
  </si>
  <si>
    <r>
      <t>Tabuľka č. 20: Motivačné štipendiá  v rokoch 2012 a 2013 
(v zmysle § 96</t>
    </r>
    <r>
      <rPr>
        <b/>
        <sz val="14"/>
        <color indexed="10"/>
        <rFont val="Times New Roman"/>
        <family val="1"/>
      </rPr>
      <t>a</t>
    </r>
    <r>
      <rPr>
        <b/>
        <sz val="14"/>
        <rFont val="Times New Roman"/>
        <family val="1"/>
      </rPr>
      <t xml:space="preserve">  zákona )  </t>
    </r>
  </si>
  <si>
    <t xml:space="preserve">- od cudzincov (§ 92 ods. 11 zákona)  (účet 649 002) </t>
  </si>
  <si>
    <t xml:space="preserve">- za prekročenie štandardnej dĺžky štúdia, súbežné štúdium a za výučbu v inom ako štátnom jazyku (§ 92 ods. 5, 6 a 8 zákona) (účet 649 001) </t>
  </si>
  <si>
    <t xml:space="preserve">- za prijímacie konanie (§ 92 ods. 12 zákona) (účet 649 003) </t>
  </si>
  <si>
    <t xml:space="preserve">- za rigorózne konanie (§ 92 ods. 13 zákona) (účet 649 004) </t>
  </si>
  <si>
    <t xml:space="preserve">- za vydanie diplomu za rigorózne konanie (§ 92 ods. 14 zákona)  (účet 649 005) </t>
  </si>
  <si>
    <t xml:space="preserve">- za vydanie dokladov o štúdiu a ich kópií (§ 92 ods. 15 zákona)  (účet 649 006) </t>
  </si>
  <si>
    <r>
      <t xml:space="preserve">Krytie fondu finančnými prostriedkami na osobitnom bankovom účte </t>
    </r>
    <r>
      <rPr>
        <b/>
        <vertAlign val="superscript"/>
        <sz val="12"/>
        <rFont val="Times New Roman"/>
        <family val="1"/>
      </rPr>
      <t xml:space="preserve">3) </t>
    </r>
    <r>
      <rPr>
        <vertAlign val="superscript"/>
        <sz val="11"/>
        <rFont val="Times New Roman"/>
        <family val="1"/>
      </rPr>
      <t xml:space="preserve">
</t>
    </r>
    <r>
      <rPr>
        <sz val="11"/>
        <rFont val="Times New Roman"/>
        <family val="1"/>
      </rPr>
      <t>k 31.12.</t>
    </r>
  </si>
  <si>
    <t>x</t>
  </si>
  <si>
    <t>Náklady spolu</t>
  </si>
  <si>
    <r>
      <t xml:space="preserve">(uviesť zoznam všetkých dotácií, každú na zvláštny riadok, </t>
    </r>
    <r>
      <rPr>
        <sz val="12"/>
        <color indexed="10"/>
        <rFont val="Times New Roman"/>
        <family val="1"/>
      </rPr>
      <t>napr. podprogram 026 05</t>
    </r>
    <r>
      <rPr>
        <sz val="12"/>
        <rFont val="Times New Roman"/>
        <family val="1"/>
      </rPr>
      <t>)</t>
    </r>
  </si>
  <si>
    <t xml:space="preserve">  - náklady na štipendiá vo výške 9. platovej triedy a 1. platového stupňa 
( v CRŠ kod 10 )</t>
  </si>
  <si>
    <t xml:space="preserve">  - náklady na časť štipendia prevyšujúce 9. platovú triedu a 1. platový stupeň   (kód 16)</t>
  </si>
  <si>
    <t xml:space="preserve">  - náklady na štipendiá vo výške 10. platovej triedy a 1. platového stupňa 
( v CRŠ kod 11 )</t>
  </si>
  <si>
    <t xml:space="preserve">  - náklady na časť štipendia prevyšujúce 10. platovú triedu a 1. platový stupeň  (kód 16)</t>
  </si>
  <si>
    <r>
      <t xml:space="preserve">Dotácie z kapitoly MŠVVaŠ SR spolu </t>
    </r>
    <r>
      <rPr>
        <sz val="12"/>
        <rFont val="Times New Roman"/>
        <family val="1"/>
      </rPr>
      <t>[R1+R4]</t>
    </r>
  </si>
  <si>
    <t>9a</t>
  </si>
  <si>
    <r>
      <t xml:space="preserve">Dotácie z iných kapitol spolu </t>
    </r>
    <r>
      <rPr>
        <sz val="12"/>
        <rFont val="Times New Roman"/>
        <family val="1"/>
      </rPr>
      <t>[SUM(R9:Ra...)]</t>
    </r>
  </si>
  <si>
    <r>
      <t>Dotácie z prostriedkov EÚ spolu</t>
    </r>
    <r>
      <rPr>
        <sz val="12"/>
        <color indexed="8"/>
        <rFont val="Times New Roman"/>
        <family val="1"/>
      </rPr>
      <t xml:space="preserve"> [R7+R8]</t>
    </r>
  </si>
  <si>
    <r>
      <t>Dotácia na kapitálové výdavky z prostriedkov EÚ (štrukturálnych fondov</t>
    </r>
    <r>
      <rPr>
        <b/>
        <sz val="12"/>
        <rFont val="Times New Roman"/>
        <family val="1"/>
      </rPr>
      <t xml:space="preserve"> vrátane spolufinancovania)</t>
    </r>
  </si>
  <si>
    <r>
      <t>Zostatok kapitálovej dotácie z predchádzajúceho roku</t>
    </r>
    <r>
      <rPr>
        <b/>
        <sz val="10"/>
        <rFont val="Times New Roman"/>
        <family val="1"/>
      </rPr>
      <t xml:space="preserve"> </t>
    </r>
    <r>
      <rPr>
        <b/>
        <sz val="12"/>
        <rFont val="Times New Roman"/>
        <family val="1"/>
      </rPr>
      <t>(z dotácií na R10 a R10a)</t>
    </r>
  </si>
  <si>
    <r>
      <t>Iné zdroje na obstaranie a technické zhodnotenie dlhodobého majetku</t>
    </r>
    <r>
      <rPr>
        <b/>
        <sz val="12"/>
        <rFont val="Times New Roman"/>
        <family val="1"/>
      </rPr>
      <t xml:space="preserve"> (v danom roku vrátane zostatkov na týchto zdrojoch)</t>
    </r>
  </si>
  <si>
    <t>- ostatných fondov (účet 656 300, 656 510, 656 520)</t>
  </si>
  <si>
    <t xml:space="preserve">- školné  (účet 649 001, 649 002 a 649 020)                                                     </t>
  </si>
  <si>
    <t xml:space="preserve">  - príspevok na úhradu výdavkov zahraničných študentov/lektorov  (649 016)</t>
  </si>
  <si>
    <r>
      <t>Výnosy z poplatkov spojených so štúdiom</t>
    </r>
    <r>
      <rPr>
        <sz val="12"/>
        <rFont val="Times New Roman"/>
        <family val="1"/>
      </rPr>
      <t xml:space="preserve"> [SUM (</t>
    </r>
    <r>
      <rPr>
        <sz val="12"/>
        <color indexed="10"/>
        <rFont val="Times New Roman"/>
        <family val="1"/>
      </rPr>
      <t>R6:R9</t>
    </r>
    <r>
      <rPr>
        <sz val="12"/>
        <rFont val="Times New Roman"/>
        <family val="1"/>
      </rPr>
      <t>)]</t>
    </r>
  </si>
  <si>
    <t xml:space="preserve"> na miestach pridelených MŠVVaŠ SR</t>
  </si>
  <si>
    <t>- knihy, časopisy a noviny  (účet 501 001,501 051)</t>
  </si>
  <si>
    <t>- kancelárske potreby a materiál   (účet 501 003, 501 053)</t>
  </si>
  <si>
    <t>- papier  (účet 501 004, 501 054)</t>
  </si>
  <si>
    <t>- pohonné hmoty a ostatný materiál na dopravu  (účet 501 007, 501 057)</t>
  </si>
  <si>
    <t>- čistiace, hygienické a dezinfekčné potreby (účet 501 008, 501 020)</t>
  </si>
  <si>
    <t>- ostatný materiál (účet 501 099, 501 030, 501 599, 501 100)</t>
  </si>
  <si>
    <t>- elektrická energia (účet 502 001, 502 051)</t>
  </si>
  <si>
    <t>- tepelná energia  (účet 502 002, 502 052)</t>
  </si>
  <si>
    <t>- vodné a stočné  (účet 502 003, 502 053)</t>
  </si>
  <si>
    <t>- plyn  (účet 502 004, 502 054)</t>
  </si>
  <si>
    <t>- palivá  (účet 502 005, 502 055)</t>
  </si>
  <si>
    <t>- domáce cestovné  (účet 512 001, 512 051)</t>
  </si>
  <si>
    <t>- zahraničné cestovné  (účet 512 002, 512 003, 512 052)</t>
  </si>
  <si>
    <t>- telefón, fax  (účet 518 006, 518 056)</t>
  </si>
  <si>
    <t>- poštovné  (účet 518 008, 518 058)</t>
  </si>
  <si>
    <t>- odvoz odpadu  (účet 518 009, 518 059)</t>
  </si>
  <si>
    <t xml:space="preserve">- iné analyticky sledované náklady (účty 518 003, 518 013, 518 015-018, 518 020-030, 518 031-034, 518 040, 518 041,518 599) </t>
  </si>
  <si>
    <t xml:space="preserve"> - MZDY (účty 521 001-008, 521 012, 521 013, 581 003)</t>
  </si>
  <si>
    <t xml:space="preserve"> - poistné náklady (havarijné, majetok, na študentov) (účet 549 004, 549 014, 549 015)</t>
  </si>
  <si>
    <t xml:space="preserve"> - ostatné iné náklady (účet 549 099, 548 013, 549 599)</t>
  </si>
  <si>
    <t xml:space="preserve"> - odpisy DN a HM nadobudnutého z kapitálových dotácií zo ŠR 
(účet 551 100, 551 121, 551 123, 551 001, 551 003)</t>
  </si>
  <si>
    <r>
      <t xml:space="preserve"> - odpisy ostatného DN a HM (účet 551 </t>
    </r>
    <r>
      <rPr>
        <sz val="12"/>
        <color indexed="10"/>
        <rFont val="Times New Roman"/>
        <family val="1"/>
      </rPr>
      <t>200, 221, 223, 400, 900, 921, 923</t>
    </r>
    <r>
      <rPr>
        <sz val="12"/>
        <rFont val="Times New Roman"/>
        <family val="1"/>
      </rPr>
      <t>)</t>
    </r>
  </si>
  <si>
    <r>
      <t xml:space="preserve"> - odpisy DN a HM nad</t>
    </r>
    <r>
      <rPr>
        <sz val="12"/>
        <rFont val="Times New Roman"/>
        <family val="1"/>
      </rPr>
      <t>obudnutého</t>
    </r>
    <r>
      <rPr>
        <sz val="12"/>
        <color indexed="10"/>
        <rFont val="Times New Roman"/>
        <family val="1"/>
      </rPr>
      <t xml:space="preserve"> </t>
    </r>
    <r>
      <rPr>
        <sz val="12"/>
        <rFont val="Times New Roman"/>
        <family val="1"/>
      </rPr>
      <t xml:space="preserve">z kapitálových dotácií z EÚ (zo štrukturálnych fondov) (účet 551 </t>
    </r>
    <r>
      <rPr>
        <sz val="12"/>
        <color indexed="10"/>
        <rFont val="Times New Roman"/>
        <family val="1"/>
      </rPr>
      <t>300, 321, 323</t>
    </r>
    <r>
      <rPr>
        <sz val="12"/>
        <rFont val="Times New Roman"/>
        <family val="1"/>
      </rPr>
      <t>)</t>
    </r>
  </si>
  <si>
    <t xml:space="preserve"> - ostatné náklady z účtovej skupiny 55 (účty 552, 553, 554, 557, 558, 559)</t>
  </si>
  <si>
    <t>- náklady na tvorbu fondu reprodukcie (účet 556 400) (z predaja majetku)</t>
  </si>
  <si>
    <t>Pozn.</t>
  </si>
  <si>
    <r>
      <t xml:space="preserve">v R90 ide o náklady na tvorbu FR </t>
    </r>
    <r>
      <rPr>
        <i/>
        <sz val="12"/>
        <rFont val="Times New Roman"/>
        <family val="1"/>
      </rPr>
      <t>z predaja majetku = T11R5=T13R5</t>
    </r>
  </si>
  <si>
    <t>Podielové cenné papiere a podiely v obchodných spoločnostiach v ovládanej osobe  (061 - 096 AÚ)</t>
  </si>
  <si>
    <t>Podielové cenné papiere a podiely v obchodných spoločnostiach s podstatným vplyvom  (062 - 096 AÚ)</t>
  </si>
  <si>
    <t>Dlhové cenné papiere držané do splatnosti  (065 - 096 AÚ)</t>
  </si>
  <si>
    <t xml:space="preserve">Ostatný dlhodobý finančný majetok (069 - 096 AÚ) </t>
  </si>
  <si>
    <t>Poskytnuté preddavky na dlhodobý fin. majetok (053 - 096 AÚ)</t>
  </si>
  <si>
    <r>
      <t xml:space="preserve">Pohľadávky z obchodného styku (311 AÚ až 314 AÚ) - 391 AÚ) </t>
    </r>
    <r>
      <rPr>
        <strike/>
        <sz val="12"/>
        <color indexed="8"/>
        <rFont val="Times New Roman"/>
        <family val="1"/>
      </rPr>
      <t>okrem r.035</t>
    </r>
  </si>
  <si>
    <t>Pohľadávky z dôvodu finančných vzťahov k ŠR a rozpočtom územnej samosprávy (346+348)</t>
  </si>
  <si>
    <r>
      <t xml:space="preserve">Poskytnuté prevádzkové preddavky  </t>
    </r>
    <r>
      <rPr>
        <sz val="12"/>
        <color indexed="10"/>
        <rFont val="Times New Roman"/>
        <family val="1"/>
      </rPr>
      <t xml:space="preserve">na zásoby </t>
    </r>
    <r>
      <rPr>
        <sz val="12"/>
        <rFont val="Times New Roman"/>
        <family val="1"/>
      </rPr>
      <t>(314 AÚ - 391 AÚ)</t>
    </r>
  </si>
  <si>
    <t>- poplatky spojené so štúdiom (účet 649 003-006)</t>
  </si>
  <si>
    <t>- ostatné výnosy (účty 649 012, 649 018-019, 649 021-022, 649 098 - 099)</t>
  </si>
  <si>
    <t>- iné analyticky sledované výnosy (účty 602 002-007, 602 011-18, 602 099, 602 199)</t>
  </si>
  <si>
    <t>MK SR pre Univerzitnú knižnicu</t>
  </si>
  <si>
    <t>MK SR pre Botanickú záhraddu</t>
  </si>
  <si>
    <t>1c</t>
  </si>
  <si>
    <t>MPRV SR pre LF programy EU územného spoločenstva</t>
  </si>
  <si>
    <t>1d</t>
  </si>
  <si>
    <t>spoluriešitelia APVV</t>
  </si>
  <si>
    <t>4c</t>
  </si>
  <si>
    <t>4d</t>
  </si>
  <si>
    <t>4e</t>
  </si>
  <si>
    <t>4f</t>
  </si>
  <si>
    <t>4g</t>
  </si>
  <si>
    <t>4h</t>
  </si>
  <si>
    <t>4i</t>
  </si>
  <si>
    <t>4j</t>
  </si>
  <si>
    <t>4k</t>
  </si>
  <si>
    <t>4l</t>
  </si>
  <si>
    <t>7.RP Learn2Hear&amp;See doc.Kopčo</t>
  </si>
  <si>
    <t>7.RP MonInterFluoProt RNDr.Štroffeková</t>
  </si>
  <si>
    <t>7.RP Dublin University doc.Kireš</t>
  </si>
  <si>
    <t xml:space="preserve">7.RP Organisation Europeanne CERN, Švajčiarsko, Ing.Černák </t>
  </si>
  <si>
    <t>4m</t>
  </si>
  <si>
    <t>4n</t>
  </si>
  <si>
    <t>Socrates</t>
  </si>
  <si>
    <t>SAAIC Leonardo</t>
  </si>
  <si>
    <t>Gotland University in Visby, Sweden RNDr.Ľuptáčik</t>
  </si>
  <si>
    <t xml:space="preserve">Názov verejnej vysokej školy:   UPJŠ v Košicach, Šrobárova 2
Názov fakulty:  </t>
  </si>
  <si>
    <t xml:space="preserve">Názov verejnej vysokej školy:   UPJŠ v Košiciach, Šrobárova 2
Názov fakulty: </t>
  </si>
  <si>
    <t xml:space="preserve">Názov verejnej vysokej školy:   UPJŠ v Košiciach, Šrobárova 2
Názov fakulty:   </t>
  </si>
  <si>
    <t xml:space="preserve">Názov verejnej vysokej školy: UPJŠ v Košicach, Šrobárova 2
Názov fakulty:  </t>
  </si>
  <si>
    <t xml:space="preserve">Názov verejnej vysokej školy:  UPJŠ v Košicach, Šrobárova 2
Názov fakulty:  </t>
  </si>
  <si>
    <t>Názov verejnej vysokej školy: UPJŠ v Košicach, Šrobárova 2</t>
  </si>
  <si>
    <t>Názov verejnej vysokej školy:  UPJŠ v Košicach, Šrobárova 2</t>
  </si>
  <si>
    <t xml:space="preserve">Názov verejnej vysokej školy: UPJŠ v Košicach, Šrobárova 2
Názov fakulty: </t>
  </si>
  <si>
    <t>,</t>
  </si>
  <si>
    <t>V T4_R11_SB  je návrh na prídel do štipendijného fondu  vypočítaný v zmysle § 92 ods. 18 a to z 20% z prijmov zo školného, nie z výnosov (T4_R10_SB), ktoré podliehajú v bežnom období v zmysle postupov účtovania a zákona o účtovníctve časovému rozlíšeniu prostredníctvom výnosov budúcich období.</t>
  </si>
  <si>
    <t xml:space="preserve">0,00 </t>
  </si>
  <si>
    <r>
      <t xml:space="preserve">zdroj 11S  + </t>
    </r>
    <r>
      <rPr>
        <b/>
        <sz val="12"/>
        <color indexed="10"/>
        <rFont val="Times New Roman"/>
        <family val="1"/>
      </rPr>
      <t xml:space="preserve">13S </t>
    </r>
    <r>
      <rPr>
        <b/>
        <sz val="12"/>
        <rFont val="Times New Roman"/>
        <family val="1"/>
      </rPr>
      <t>spolu</t>
    </r>
  </si>
  <si>
    <r>
      <t xml:space="preserve">zdroj 11S1; </t>
    </r>
    <r>
      <rPr>
        <b/>
        <sz val="12"/>
        <color indexed="10"/>
        <rFont val="Times New Roman"/>
        <family val="1"/>
      </rPr>
      <t>13S1</t>
    </r>
  </si>
  <si>
    <r>
      <t xml:space="preserve">zdroj 11S2; </t>
    </r>
    <r>
      <rPr>
        <b/>
        <sz val="12"/>
        <color indexed="10"/>
        <rFont val="Times New Roman"/>
        <family val="1"/>
      </rPr>
      <t>13S2</t>
    </r>
  </si>
  <si>
    <r>
      <t>zdroj 11T  +</t>
    </r>
    <r>
      <rPr>
        <b/>
        <sz val="12"/>
        <color indexed="10"/>
        <rFont val="Times New Roman"/>
        <family val="1"/>
      </rPr>
      <t xml:space="preserve"> 13T</t>
    </r>
    <r>
      <rPr>
        <b/>
        <sz val="12"/>
        <rFont val="Times New Roman"/>
        <family val="1"/>
      </rPr>
      <t xml:space="preserve"> spolu</t>
    </r>
  </si>
  <si>
    <r>
      <t xml:space="preserve">zdroj 11T1; </t>
    </r>
    <r>
      <rPr>
        <b/>
        <sz val="12"/>
        <color indexed="10"/>
        <rFont val="Times New Roman"/>
        <family val="1"/>
      </rPr>
      <t>13T1</t>
    </r>
  </si>
  <si>
    <r>
      <t xml:space="preserve">zdroj 11T2; </t>
    </r>
    <r>
      <rPr>
        <b/>
        <sz val="12"/>
        <color indexed="10"/>
        <rFont val="Times New Roman"/>
        <family val="1"/>
      </rPr>
      <t>13T2</t>
    </r>
  </si>
  <si>
    <t>Ústav verejného zdravotníctva -Chronic Diseases -Mgr.Rajničová</t>
  </si>
  <si>
    <t>INEQ-Cities Barcelona, Mgr.Rajničová</t>
  </si>
  <si>
    <t>Spolupráca HU - SK</t>
  </si>
  <si>
    <t>Výskum.projekt Youth and Health - Mgr.Madarasová-Gecková</t>
  </si>
  <si>
    <t>HU-Erasmus Chance-ECDSP v rámci Schémy LLP</t>
  </si>
  <si>
    <t>7.RP SOPHIE</t>
  </si>
  <si>
    <t>FP-7 CELIM prof.Miškovský</t>
  </si>
  <si>
    <t>SK6581800000007000241949 Dotačný účet LF, SK7481800000007000241690 Dotačný účet PF, SK7081800000007000241762 Dotačný účet Práv.F, SK9581800000007000241797 Dotačný účet FVS, SK4881800000007000241770 Dotačný účet R</t>
  </si>
  <si>
    <t>SK7981800000007000137519 Zostatkový účet LF, SK5781800000007000137527 Zostatkový účet PF,  SK1081800000007000137500 Zost.dot.Práv.F, SK1381800000007000137543 Zost.dot.FVS, SK3581800000007000137535 Zost.dot.R</t>
  </si>
  <si>
    <t>SK6881800000007000152655 Distribučný účet, R</t>
  </si>
  <si>
    <t>SK1581800000007000467307 Zábezpeka,R</t>
  </si>
  <si>
    <t xml:space="preserve">SK7381800000007000078360 BUN LF,
SK2881800000007000078491BUN PF KE, 
SK6981800000007000078432 BUN Práv.F KE, 
SK5881800000007000086002 BUN FVS KE, 
SK6481800000007000074351BUN R UPJŠ
</t>
  </si>
  <si>
    <t xml:space="preserve">SK5081800000007000388107 FP7 EMI, 
SK7781800000007000257641 FP7 KnowARC, 
SK3881800000007000440315 7RP SAILS,
SK9881800000007000464261 CELIM, 
SK1281800000007000371719 MonInterFluoProt , 
SK3081800000007000373335 Establish
</t>
  </si>
  <si>
    <t xml:space="preserve">SK4581800000007000078379 ŠF LF, 
SK6581800000007000078504 ŠF PF KE, 
SK4781800000007000078440 ŠF Právn.F KE, 
SK8381800000007000086037 ŠF FVS KE, 
SK8081800000007000252349 ŠF Rekt.UPJŠ KE
</t>
  </si>
  <si>
    <t xml:space="preserve">SK1681800000007000078416 PČ LF, 
SK6881800000007000078547 PČ PF, 
SK5081800000007000078483 PČ Práv.F, 
SK3981800000007000086053 PČ FVS, 
SK1181800000007000074335 PČ R UPJŠ
</t>
  </si>
  <si>
    <t xml:space="preserve">SK9881800000007000078395 SF LF KE, 
SK2181800000007000078520 SF PF KE, 
SK9481800000007000078467 SF PrávF KE,
SK0881800000007000086029 SFFVS KE, 
SK8681800000007000074343 SF UPJŠ KE
</t>
  </si>
  <si>
    <t xml:space="preserve">SK2381800000007000078387 Dary a granty LF,
SK4381800000007000078512 Dary a granty PF,
SK1981800000007000078459 Dary a granty PrávF,
SK3681800000007000086010 Dary a granty FVS, 
SK5481800000007000099751 Dary a granty R, 
SK8881800000007000348623 BÚ - ĎVUI, PF, 
SK3981800000007000353676 HUSK 0801/003 Ba,PF,
SK7981800000007000358776 BÚ-MVP CCV, PF, 
SK8281800000007000368034 esf dokktorand, pf, 
SK6081800000007000368042 ESF MIV,
SK1081800000007000439752 AŠF CEZIS, PF, 
SK6281800000007000455015 AŠF  KVARK, PF, 
SK8681800000007000454389 AŠF IRES, PF, 
SK2681800000007000464296 ESF SOFOS, PF, 
SK2981800000007000476270 RIFIV, PF, 
SK0781800000007000368026 ESF 1.2 MoVeS FVS,R, 
SK0881800000007000379745 AŠF EU - CEX CEEPM, LF, 
SK3681800000007000386419 AŠF EU - Probio, LF,
 SK8881800000007000426417 AŠF Expert, FF,
SK4781800000007000429677 Vyšehrad.f.-TCEC KH FF, 
SK8981800000007000074386 Socrates, R
</t>
  </si>
  <si>
    <t>v</t>
  </si>
  <si>
    <t>príspevok od mesta Košice</t>
  </si>
  <si>
    <t xml:space="preserve">Názov verejnej vysokej školy:  </t>
  </si>
  <si>
    <t>Názov verejnej vysokej školy:
Názov fakulty:</t>
  </si>
  <si>
    <r>
      <t>na miestach nepridelených MŠVVaŠ do 31.8.2012</t>
    </r>
    <r>
      <rPr>
        <b/>
        <sz val="12"/>
        <color indexed="10"/>
        <rFont val="Times New Roman"/>
        <family val="1"/>
      </rPr>
      <t xml:space="preserve">
</t>
    </r>
    <r>
      <rPr>
        <b/>
        <sz val="12"/>
        <color indexed="30"/>
        <rFont val="Times New Roman"/>
        <family val="1"/>
      </rPr>
      <t>kód 12</t>
    </r>
  </si>
  <si>
    <r>
      <t>na miestach nepridelených MŠVVaŠ po 1.9.2012</t>
    </r>
    <r>
      <rPr>
        <b/>
        <sz val="12"/>
        <color indexed="10"/>
        <rFont val="Times New Roman"/>
        <family val="1"/>
      </rPr>
      <t xml:space="preserve">
</t>
    </r>
    <r>
      <rPr>
        <b/>
        <sz val="12"/>
        <color indexed="12"/>
        <rFont val="Times New Roman"/>
        <family val="1"/>
      </rPr>
      <t>kód 12</t>
    </r>
  </si>
  <si>
    <r>
      <t>Náklady na štipendiá interných doktorandov (R2+R5)</t>
    </r>
    <r>
      <rPr>
        <b/>
        <sz val="12"/>
        <color indexed="8"/>
        <rFont val="Times New Roman"/>
        <family val="1"/>
      </rPr>
      <t xml:space="preserve"> </t>
    </r>
    <r>
      <rPr>
        <b/>
        <vertAlign val="superscript"/>
        <sz val="12"/>
        <color indexed="8"/>
        <rFont val="Times New Roman"/>
        <family val="1"/>
      </rPr>
      <t>1)</t>
    </r>
  </si>
  <si>
    <r>
      <t xml:space="preserve">  - náklady na štipendiá interných doktorandov pred dizertačnou skúškou 
(v zmysle § 54 ods. 18 písm. a) zákona </t>
    </r>
    <r>
      <rPr>
        <u val="single"/>
        <sz val="12"/>
        <color indexed="8"/>
        <rFont val="Times New Roman"/>
        <family val="1"/>
      </rPr>
      <t>spolu</t>
    </r>
    <r>
      <rPr>
        <sz val="12"/>
        <color indexed="8"/>
        <rFont val="Times New Roman"/>
        <family val="1"/>
      </rPr>
      <t xml:space="preserve"> (SUM(R3:R4))</t>
    </r>
  </si>
  <si>
    <r>
      <t xml:space="preserve">  - náklady na štipendiá interných doktorandov po dizertačnej skúške 
(v zmysle § 54 ods. 18 písm. b) zákona</t>
    </r>
    <r>
      <rPr>
        <u val="single"/>
        <sz val="12"/>
        <color indexed="8"/>
        <rFont val="Times New Roman"/>
        <family val="1"/>
      </rPr>
      <t xml:space="preserve"> spolu</t>
    </r>
    <r>
      <rPr>
        <sz val="12"/>
        <color indexed="8"/>
        <rFont val="Times New Roman"/>
        <family val="1"/>
      </rPr>
      <t xml:space="preserve"> (SUM(R6:R7))</t>
    </r>
  </si>
  <si>
    <r>
      <t xml:space="preserve">Dotácia na štipendiá doktorandov poskytnutá v rámci dotačnej zmluvy v roku </t>
    </r>
    <r>
      <rPr>
        <sz val="12"/>
        <color indexed="10"/>
        <rFont val="Times New Roman"/>
        <family val="1"/>
      </rPr>
      <t>2013</t>
    </r>
  </si>
  <si>
    <r>
      <t xml:space="preserve">Nevyčerpaná účelová dotácia (+) / nedoplatok účelovej dotácie (-) za rok </t>
    </r>
    <r>
      <rPr>
        <sz val="12"/>
        <color indexed="10"/>
        <rFont val="Times New Roman"/>
        <family val="1"/>
      </rPr>
      <t xml:space="preserve">2013 </t>
    </r>
  </si>
  <si>
    <r>
      <t>Počet osobomesiacov za rok</t>
    </r>
    <r>
      <rPr>
        <sz val="12"/>
        <color indexed="10"/>
        <rFont val="Times New Roman"/>
        <family val="1"/>
      </rPr>
      <t xml:space="preserve"> 2013</t>
    </r>
  </si>
  <si>
    <r>
      <t xml:space="preserve">1) výška nákladov, vykazovaná k </t>
    </r>
    <r>
      <rPr>
        <sz val="12"/>
        <color indexed="10"/>
        <rFont val="Times New Roman"/>
        <family val="1"/>
      </rPr>
      <t xml:space="preserve">31.12.2013 </t>
    </r>
    <r>
      <rPr>
        <sz val="12"/>
        <rFont val="Times New Roman"/>
        <family val="2"/>
      </rPr>
      <t>zohľadnuje aj úhradu štipendií doktorandov, ak ich VVŠ vyplatila v januári</t>
    </r>
    <r>
      <rPr>
        <sz val="12"/>
        <color indexed="10"/>
        <rFont val="Times New Roman"/>
        <family val="1"/>
      </rPr>
      <t xml:space="preserve"> 2014 za december 2013</t>
    </r>
  </si>
  <si>
    <t xml:space="preserve">Názov verejnej vysokej školy:  UPJŠ v Košiciach, Šrobárova 2
Názov fakulty:  </t>
  </si>
  <si>
    <t>Ústav európského práva</t>
  </si>
  <si>
    <t>Botanická záhrada</t>
  </si>
  <si>
    <t>pozn.1): rozdiel medzi údajom, vykazovaným v stĺpci T6_R18_SH a údajom v T5_R56_(SC+SD) tvorí rozdiel výšky tvorby rezervy na nevyčerpanú dovolenku za rok 2013 a čerpanou rezervou z roku 2012 v celkovej čiastke 66 194,45 €.</t>
  </si>
  <si>
    <r>
      <t>SH_R1 je zohľadnený prevod KD na SAV a iné VVŠ v objeme</t>
    </r>
    <r>
      <rPr>
        <b/>
        <sz val="12"/>
        <color indexed="10"/>
        <rFont val="Times New Roman"/>
        <family val="1"/>
      </rPr>
      <t xml:space="preserve"> 678 493,63</t>
    </r>
    <r>
      <rPr>
        <b/>
        <sz val="12"/>
        <rFont val="Times New Roman"/>
        <family val="1"/>
      </rPr>
      <t xml:space="preserve"> € (606 687,36 € pre SAV + 537,22 € pre SKY BA a 71 269,05 € pre UVL )</t>
    </r>
  </si>
  <si>
    <r>
      <t xml:space="preserve">SH_R1 je zohľadnená vratka KD v sume </t>
    </r>
    <r>
      <rPr>
        <b/>
        <sz val="12"/>
        <color indexed="10"/>
        <rFont val="Times New Roman"/>
        <family val="1"/>
      </rPr>
      <t>3 899,34</t>
    </r>
    <r>
      <rPr>
        <b/>
        <sz val="12"/>
        <rFont val="Times New Roman"/>
        <family val="1"/>
      </rPr>
      <t xml:space="preserve"> € </t>
    </r>
  </si>
  <si>
    <t>Poznámka : Údaje z účtovníctva sú správne, hodnoty v CRŠ ešte stále nie sú kompletné. Rozdiel medzi SAP a CRŠ je 61 125,00 Eur.</t>
  </si>
  <si>
    <t>Táto tabuľka zohľadňuje všetky jedlá vydané v roku 2013, pričom jedlá za 12/2014 (8 378) boli zaplatené až v januári 2014, preto k 1.1.2014 je zostatok o čiastku 8 378,00 Eur vyšší.</t>
  </si>
  <si>
    <t>R4_SD vykazuje rozdiel voči T5_R86_SC+SD vo výške 9 780,08 € nakoľko je v T5_R86_SC+SD zahrnutý aj odpis darovaného majetku účtovaný na účte HK 551400 avšak podľa Metodiky sa z takého odpisu netvorí fond reprodukcie.</t>
  </si>
  <si>
    <t>Poznámka : Nesúlad SAP - CRŠ predstavuje hodnotu 345,05 Eur nakoľko hodnoty v CRŠ ešte stále nie sú kompletné.</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</si>
</sst>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_ ;[Red]\-#,##0\ "/>
    <numFmt numFmtId="173" formatCode="#,##0.0"/>
    <numFmt numFmtId="174" formatCode="#,##0.000"/>
    <numFmt numFmtId="175" formatCode="0.0"/>
    <numFmt numFmtId="176" formatCode="0.000"/>
    <numFmt numFmtId="177" formatCode="0.0000"/>
    <numFmt numFmtId="178" formatCode="0.00000"/>
    <numFmt numFmtId="179" formatCode="#,##0.0000"/>
    <numFmt numFmtId="180" formatCode="#,##0.00000"/>
    <numFmt numFmtId="181" formatCode="#,##0.000_ ;[Red]\-#,##0.000\ "/>
    <numFmt numFmtId="182" formatCode="#,##0.0000_ ;[Red]\-#,##0.0000\ "/>
    <numFmt numFmtId="183" formatCode="0.0000000"/>
    <numFmt numFmtId="184" formatCode="0.000000"/>
    <numFmt numFmtId="185" formatCode="&quot;Áno&quot;;&quot;Áno&quot;;&quot;Nie&quot;"/>
    <numFmt numFmtId="186" formatCode="&quot;Pravda&quot;;&quot;Pravda&quot;;&quot;Nepravda&quot;"/>
    <numFmt numFmtId="187" formatCode="&quot;Zapnuté&quot;;&quot;Zapnuté&quot;;&quot;Vypnuté&quot;"/>
    <numFmt numFmtId="188" formatCode="#,##0.00\ &quot;SKK&quot;"/>
    <numFmt numFmtId="189" formatCode="#,##0.00_ ;[Red]\-#,##0.00\ "/>
    <numFmt numFmtId="190" formatCode="0.0%"/>
    <numFmt numFmtId="191" formatCode="#,##0.000000"/>
    <numFmt numFmtId="192" formatCode="_-* #,##0.000\ _S_k_-;\-* #,##0.000\ _S_k_-;_-* &quot;-&quot;??\ _S_k_-;_-@_-"/>
    <numFmt numFmtId="193" formatCode="_-* #,##0.0000\ _S_k_-;\-* #,##0.0000\ _S_k_-;_-* &quot;-&quot;??\ _S_k_-;_-@_-"/>
    <numFmt numFmtId="194" formatCode="_-* #,##0.00000\ _S_k_-;\-* #,##0.00000\ _S_k_-;_-* &quot;-&quot;??\ _S_k_-;_-@_-"/>
    <numFmt numFmtId="195" formatCode="_-* #,##0.0\ _S_k_-;\-* #,##0.0\ _S_k_-;_-* &quot;-&quot;??\ _S_k_-;_-@_-"/>
    <numFmt numFmtId="196" formatCode="_-* #,##0\ _S_k_-;\-* #,##0\ _S_k_-;_-* &quot;-&quot;??\ _S_k_-;_-@_-"/>
    <numFmt numFmtId="197" formatCode="#,##0.0_ ;[Red]\-#,##0.0\ "/>
    <numFmt numFmtId="198" formatCode="[$-41B]d\.\ mmmm\ yyyy"/>
    <numFmt numFmtId="199" formatCode="#,##0_ ;\-#,##0\ "/>
    <numFmt numFmtId="200" formatCode="\P\r\a\vd\a;&quot;Pravda&quot;;&quot;Nepravda&quot;"/>
    <numFmt numFmtId="201" formatCode="[$€-2]\ #\ ##,000_);[Red]\([$¥€-2]\ #\ ##,000\)"/>
    <numFmt numFmtId="202" formatCode="[$€-2]\ #\ ##,000_);[Red]\([$€-2]\ #\ ##,000\)"/>
    <numFmt numFmtId="203" formatCode="#,##0.00\ ;&quot;- &quot;#,##0.00\ ;0.00\ "/>
    <numFmt numFmtId="204" formatCode="#,##0.00\ ;&quot;- &quot;#,##0.00\ ;#,000\ "/>
  </numFmts>
  <fonts count="117">
    <font>
      <sz val="10"/>
      <name val="Arial"/>
      <family val="0"/>
    </font>
    <font>
      <b/>
      <sz val="12"/>
      <name val="Times New Roman"/>
      <family val="1"/>
    </font>
    <font>
      <sz val="12"/>
      <name val="Times New Roman"/>
      <family val="1"/>
    </font>
    <font>
      <b/>
      <sz val="14"/>
      <name val="Times New Roman"/>
      <family val="1"/>
    </font>
    <font>
      <u val="single"/>
      <sz val="10"/>
      <color indexed="12"/>
      <name val="Arial"/>
      <family val="2"/>
    </font>
    <font>
      <u val="single"/>
      <sz val="10"/>
      <color indexed="36"/>
      <name val="Arial"/>
      <family val="2"/>
    </font>
    <font>
      <sz val="8"/>
      <name val="Arial"/>
      <family val="2"/>
    </font>
    <font>
      <sz val="12"/>
      <color indexed="10"/>
      <name val="Times New Roman"/>
      <family val="1"/>
    </font>
    <font>
      <i/>
      <sz val="12"/>
      <name val="Times New Roman"/>
      <family val="1"/>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sz val="10"/>
      <name val="Arial CE"/>
      <family val="0"/>
    </font>
    <font>
      <sz val="8"/>
      <name val="arial ce"/>
      <family val="0"/>
    </font>
    <font>
      <sz val="11"/>
      <name val="Times New Roman"/>
      <family val="1"/>
    </font>
    <font>
      <b/>
      <vertAlign val="superscript"/>
      <sz val="12"/>
      <name val="Times New Roman"/>
      <family val="1"/>
    </font>
    <font>
      <b/>
      <vertAlign val="superscript"/>
      <sz val="14"/>
      <name val="Times New Roman"/>
      <family val="1"/>
    </font>
    <font>
      <vertAlign val="superscript"/>
      <sz val="12"/>
      <name val="Times New Roman"/>
      <family val="1"/>
    </font>
    <font>
      <b/>
      <i/>
      <sz val="14"/>
      <name val="Times New Roman"/>
      <family val="1"/>
    </font>
    <font>
      <sz val="10"/>
      <name val="Times New Roman"/>
      <family val="1"/>
    </font>
    <font>
      <b/>
      <sz val="12"/>
      <color indexed="12"/>
      <name val="Times New Roman"/>
      <family val="1"/>
    </font>
    <font>
      <b/>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Times New Roman"/>
      <family val="1"/>
    </font>
    <font>
      <b/>
      <sz val="12"/>
      <color indexed="10"/>
      <name val="Times New Roman"/>
      <family val="1"/>
    </font>
    <font>
      <b/>
      <vertAlign val="superscript"/>
      <sz val="12"/>
      <color indexed="8"/>
      <name val="Times New Roman"/>
      <family val="1"/>
    </font>
    <font>
      <sz val="12"/>
      <color indexed="8"/>
      <name val="Times New Roman"/>
      <family val="1"/>
    </font>
    <font>
      <b/>
      <sz val="12"/>
      <color indexed="8"/>
      <name val="Times New Roman"/>
      <family val="1"/>
    </font>
    <font>
      <sz val="9"/>
      <name val="Arial"/>
      <family val="2"/>
    </font>
    <font>
      <sz val="9"/>
      <name val="Times New Roman"/>
      <family val="1"/>
    </font>
    <font>
      <b/>
      <sz val="10"/>
      <name val="Times New Roman"/>
      <family val="1"/>
    </font>
    <font>
      <b/>
      <sz val="12"/>
      <color indexed="17"/>
      <name val="Times New Roman"/>
      <family val="1"/>
    </font>
    <font>
      <strike/>
      <sz val="12"/>
      <name val="Times New Roman"/>
      <family val="1"/>
    </font>
    <font>
      <sz val="10"/>
      <color indexed="8"/>
      <name val="Tahoma"/>
      <family val="2"/>
    </font>
    <font>
      <sz val="12"/>
      <color indexed="8"/>
      <name val="Tahoma"/>
      <family val="2"/>
    </font>
    <font>
      <b/>
      <sz val="10"/>
      <color indexed="8"/>
      <name val="Tahoma"/>
      <family val="2"/>
    </font>
    <font>
      <b/>
      <sz val="10"/>
      <name val="Arial"/>
      <family val="2"/>
    </font>
    <font>
      <sz val="14"/>
      <name val="Times New Roman"/>
      <family val="1"/>
    </font>
    <font>
      <sz val="8"/>
      <name val="Tahoma"/>
      <family val="2"/>
    </font>
    <font>
      <b/>
      <sz val="8"/>
      <name val="Tahoma"/>
      <family val="2"/>
    </font>
    <font>
      <b/>
      <sz val="10"/>
      <color indexed="8"/>
      <name val="Times New Roman"/>
      <family val="1"/>
    </font>
    <font>
      <b/>
      <sz val="11"/>
      <color indexed="8"/>
      <name val="Times New Roman"/>
      <family val="1"/>
    </font>
    <font>
      <b/>
      <sz val="14"/>
      <color indexed="10"/>
      <name val="Times New Roman"/>
      <family val="1"/>
    </font>
    <font>
      <vertAlign val="superscript"/>
      <sz val="11"/>
      <name val="Times New Roman"/>
      <family val="1"/>
    </font>
    <font>
      <u val="single"/>
      <sz val="12"/>
      <color indexed="8"/>
      <name val="Times New Roman"/>
      <family val="1"/>
    </font>
    <font>
      <strike/>
      <sz val="12"/>
      <color indexed="8"/>
      <name val="Times New Roman"/>
      <family val="1"/>
    </font>
    <font>
      <sz val="10"/>
      <color indexed="8"/>
      <name val="Times New Roman"/>
      <family val="1"/>
    </font>
    <font>
      <sz val="9"/>
      <color indexed="8"/>
      <name val="Times New Roman"/>
      <family val="1"/>
    </font>
    <font>
      <b/>
      <sz val="12"/>
      <color indexed="30"/>
      <name val="Times New Roman"/>
      <family val="1"/>
    </font>
    <font>
      <sz val="10"/>
      <name val="Tahoma"/>
      <family val="2"/>
    </font>
    <font>
      <u val="single"/>
      <sz val="10"/>
      <name val="Tahoma"/>
      <family val="2"/>
    </font>
    <font>
      <b/>
      <sz val="10"/>
      <name val="Tahoma"/>
      <family val="2"/>
    </font>
    <font>
      <sz val="12"/>
      <color indexed="9"/>
      <name val="Times New Roman"/>
      <family val="2"/>
    </font>
    <font>
      <sz val="12"/>
      <color indexed="17"/>
      <name val="Times New Roman"/>
      <family val="2"/>
    </font>
    <font>
      <b/>
      <sz val="12"/>
      <color indexed="9"/>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0"/>
      <name val="Times New Roman"/>
      <family val="2"/>
    </font>
    <font>
      <sz val="12"/>
      <color indexed="52"/>
      <name val="Times New Roman"/>
      <family val="2"/>
    </font>
    <font>
      <sz val="12"/>
      <color indexed="62"/>
      <name val="Times New Roman"/>
      <family val="2"/>
    </font>
    <font>
      <b/>
      <sz val="12"/>
      <color indexed="52"/>
      <name val="Times New Roman"/>
      <family val="2"/>
    </font>
    <font>
      <b/>
      <sz val="12"/>
      <color indexed="63"/>
      <name val="Times New Roman"/>
      <family val="2"/>
    </font>
    <font>
      <i/>
      <sz val="12"/>
      <color indexed="23"/>
      <name val="Times New Roman"/>
      <family val="2"/>
    </font>
    <font>
      <sz val="12"/>
      <color indexed="20"/>
      <name val="Times New Roman"/>
      <family val="2"/>
    </font>
    <font>
      <i/>
      <sz val="12"/>
      <color indexed="10"/>
      <name val="Times New Roman"/>
      <family val="1"/>
    </font>
    <font>
      <sz val="11"/>
      <color indexed="8"/>
      <name val="Times New Roman"/>
      <family val="1"/>
    </font>
    <font>
      <sz val="8"/>
      <color indexed="10"/>
      <name val="Times New Roman"/>
      <family val="1"/>
    </font>
    <font>
      <b/>
      <sz val="14"/>
      <color indexed="8"/>
      <name val="Times New Roman"/>
      <family val="1"/>
    </font>
    <font>
      <sz val="10"/>
      <color indexed="10"/>
      <name val="Times New Roman"/>
      <family val="1"/>
    </font>
    <font>
      <sz val="12"/>
      <color theme="1"/>
      <name val="Times New Roman"/>
      <family val="2"/>
    </font>
    <font>
      <sz val="12"/>
      <color theme="0"/>
      <name val="Times New Roman"/>
      <family val="2"/>
    </font>
    <font>
      <sz val="12"/>
      <color rgb="FF006100"/>
      <name val="Times New Roman"/>
      <family val="2"/>
    </font>
    <font>
      <b/>
      <sz val="12"/>
      <color theme="0"/>
      <name val="Times New Roman"/>
      <family val="2"/>
    </font>
    <font>
      <b/>
      <sz val="15"/>
      <color theme="3"/>
      <name val="Times New Roman"/>
      <family val="2"/>
    </font>
    <font>
      <b/>
      <sz val="13"/>
      <color theme="3"/>
      <name val="Times New Roman"/>
      <family val="2"/>
    </font>
    <font>
      <b/>
      <sz val="11"/>
      <color theme="3"/>
      <name val="Times New Roman"/>
      <family val="2"/>
    </font>
    <font>
      <sz val="12"/>
      <color rgb="FF9C6500"/>
      <name val="Times New Roman"/>
      <family val="2"/>
    </font>
    <font>
      <sz val="12"/>
      <color rgb="FFFA7D00"/>
      <name val="Times New Roman"/>
      <family val="2"/>
    </font>
    <font>
      <b/>
      <sz val="12"/>
      <color theme="1"/>
      <name val="Times New Roman"/>
      <family val="2"/>
    </font>
    <font>
      <sz val="12"/>
      <color rgb="FFFF0000"/>
      <name val="Times New Roman"/>
      <family val="2"/>
    </font>
    <font>
      <b/>
      <sz val="18"/>
      <color theme="3"/>
      <name val="Cambria"/>
      <family val="2"/>
    </font>
    <font>
      <sz val="12"/>
      <color rgb="FF3F3F76"/>
      <name val="Times New Roman"/>
      <family val="2"/>
    </font>
    <font>
      <b/>
      <sz val="12"/>
      <color rgb="FFFA7D00"/>
      <name val="Times New Roman"/>
      <family val="2"/>
    </font>
    <font>
      <b/>
      <sz val="12"/>
      <color rgb="FF3F3F3F"/>
      <name val="Times New Roman"/>
      <family val="2"/>
    </font>
    <font>
      <i/>
      <sz val="12"/>
      <color rgb="FF7F7F7F"/>
      <name val="Times New Roman"/>
      <family val="2"/>
    </font>
    <font>
      <sz val="12"/>
      <color rgb="FF9C0006"/>
      <name val="Times New Roman"/>
      <family val="2"/>
    </font>
    <font>
      <sz val="10"/>
      <color rgb="FF000000"/>
      <name val="Tahoma"/>
      <family val="2"/>
    </font>
    <font>
      <b/>
      <sz val="12"/>
      <color rgb="FF000000"/>
      <name val="Times New Roman"/>
      <family val="1"/>
    </font>
    <font>
      <i/>
      <sz val="12"/>
      <color rgb="FFFF0000"/>
      <name val="Times New Roman"/>
      <family val="1"/>
    </font>
    <font>
      <sz val="10"/>
      <color rgb="FF000000"/>
      <name val="Times New Roman"/>
      <family val="1"/>
    </font>
    <font>
      <b/>
      <sz val="11"/>
      <color theme="1"/>
      <name val="Times New Roman"/>
      <family val="1"/>
    </font>
    <font>
      <sz val="11"/>
      <color theme="1"/>
      <name val="Times New Roman"/>
      <family val="1"/>
    </font>
    <font>
      <sz val="8"/>
      <color rgb="FFFF0000"/>
      <name val="Times New Roman"/>
      <family val="1"/>
    </font>
    <font>
      <b/>
      <sz val="14"/>
      <color theme="1"/>
      <name val="Times New Roman"/>
      <family val="1"/>
    </font>
    <font>
      <sz val="10"/>
      <color rgb="FFFF0000"/>
      <name val="Times New Roman"/>
      <family val="1"/>
    </font>
    <font>
      <b/>
      <sz val="8"/>
      <name val="Arial"/>
      <family val="2"/>
    </font>
  </fonts>
  <fills count="7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rgb="FFC6EFCE"/>
        <bgColor indexed="64"/>
      </patternFill>
    </fill>
    <fill>
      <patternFill patternType="solid">
        <fgColor indexed="55"/>
        <bgColor indexed="64"/>
      </patternFill>
    </fill>
    <fill>
      <patternFill patternType="solid">
        <fgColor rgb="FFA5A5A5"/>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50"/>
        <bgColor indexed="64"/>
      </patternFill>
    </fill>
    <fill>
      <patternFill patternType="lightUp">
        <fgColor indexed="48"/>
        <bgColor indexed="41"/>
      </patternFill>
    </fill>
    <fill>
      <patternFill patternType="solid">
        <fgColor indexed="41"/>
        <bgColor indexed="64"/>
      </patternFill>
    </fill>
    <fill>
      <patternFill patternType="solid">
        <fgColor indexed="54"/>
        <bgColor indexed="64"/>
      </patternFill>
    </fill>
    <fill>
      <patternFill patternType="solid">
        <fgColor indexed="40"/>
        <bgColor indexed="64"/>
      </patternFill>
    </fill>
    <fill>
      <patternFill patternType="solid">
        <fgColor indexed="15"/>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indexed="9"/>
        <bgColor indexed="64"/>
      </patternFill>
    </fill>
    <fill>
      <patternFill patternType="solid">
        <fgColor rgb="FFCCFFCC"/>
        <bgColor indexed="64"/>
      </patternFill>
    </fill>
    <fill>
      <patternFill patternType="solid">
        <fgColor rgb="FFFFFF00"/>
        <bgColor indexed="64"/>
      </patternFill>
    </fill>
    <fill>
      <patternFill patternType="solid">
        <fgColor rgb="FFCCFFCC"/>
        <bgColor indexed="64"/>
      </patternFill>
    </fill>
    <fill>
      <patternFill patternType="solid">
        <fgColor indexed="42"/>
        <bgColor indexed="64"/>
      </patternFill>
    </fill>
    <fill>
      <patternFill patternType="solid">
        <fgColor indexed="9"/>
        <bgColor indexed="64"/>
      </patternFill>
    </fill>
    <fill>
      <patternFill patternType="solid">
        <fgColor rgb="FFFFFFFF"/>
        <bgColor indexed="64"/>
      </patternFill>
    </fill>
    <fill>
      <patternFill patternType="solid">
        <fgColor rgb="FFFFFF99"/>
        <bgColor indexed="64"/>
      </patternFill>
    </fill>
    <fill>
      <patternFill patternType="solid">
        <fgColor rgb="FFFFFFFF"/>
        <bgColor indexed="64"/>
      </patternFill>
    </fill>
    <fill>
      <patternFill patternType="solid">
        <fgColor theme="3" tint="0.7999799847602844"/>
        <bgColor indexed="64"/>
      </patternFill>
    </fill>
  </fills>
  <borders count="9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color indexed="63"/>
      </right>
      <top style="thin"/>
      <bottom style="thin"/>
    </border>
    <border>
      <left style="medium"/>
      <right style="thin"/>
      <top style="thin"/>
      <bottom>
        <color indexed="63"/>
      </bottom>
    </border>
    <border>
      <left style="medium"/>
      <right style="thin"/>
      <top>
        <color indexed="63"/>
      </top>
      <bottom style="thin"/>
    </border>
    <border>
      <left style="thin"/>
      <right style="medium"/>
      <top style="thin"/>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color indexed="63"/>
      </left>
      <right style="thin"/>
      <top>
        <color indexed="63"/>
      </top>
      <bottom style="thin"/>
    </border>
    <border>
      <left>
        <color indexed="63"/>
      </left>
      <right style="thin"/>
      <top style="thin"/>
      <bottom style="thin"/>
    </border>
    <border>
      <left style="medium"/>
      <right style="thin"/>
      <top>
        <color indexed="63"/>
      </top>
      <bottom>
        <color indexed="63"/>
      </bottom>
    </border>
    <border>
      <left style="thin"/>
      <right style="medium"/>
      <top>
        <color indexed="63"/>
      </top>
      <bottom style="thin"/>
    </border>
    <border>
      <left style="thin"/>
      <right>
        <color indexed="63"/>
      </right>
      <top style="thin"/>
      <bottom>
        <color indexed="63"/>
      </bottom>
    </border>
    <border>
      <left style="thin"/>
      <right style="medium"/>
      <top style="medium"/>
      <bottom style="medium"/>
    </border>
    <border>
      <left style="thin"/>
      <right>
        <color indexed="63"/>
      </right>
      <top>
        <color indexed="63"/>
      </top>
      <bottom style="thin"/>
    </border>
    <border>
      <left>
        <color indexed="63"/>
      </left>
      <right style="medium"/>
      <top style="thin"/>
      <bottom style="thin"/>
    </border>
    <border>
      <left>
        <color indexed="63"/>
      </left>
      <right style="thin"/>
      <top style="medium"/>
      <bottom style="medium"/>
    </border>
    <border>
      <left style="medium"/>
      <right style="medium"/>
      <top style="medium"/>
      <bottom style="thin"/>
    </border>
    <border>
      <left style="medium"/>
      <right style="medium"/>
      <top>
        <color indexed="63"/>
      </top>
      <bottom style="thin"/>
    </border>
    <border>
      <left style="thin"/>
      <right style="thin"/>
      <top style="medium"/>
      <bottom style="thin"/>
    </border>
    <border>
      <left style="thin"/>
      <right style="medium"/>
      <top style="medium"/>
      <bottom style="thin"/>
    </border>
    <border>
      <left>
        <color indexed="63"/>
      </left>
      <right>
        <color indexed="63"/>
      </right>
      <top>
        <color indexed="63"/>
      </top>
      <bottom style="thin"/>
    </border>
    <border>
      <left style="thin"/>
      <right>
        <color indexed="63"/>
      </right>
      <top style="medium"/>
      <bottom style="medium"/>
    </border>
    <border>
      <left style="thin"/>
      <right>
        <color indexed="63"/>
      </right>
      <top style="thin"/>
      <bottom style="medium"/>
    </border>
    <border>
      <left>
        <color indexed="63"/>
      </left>
      <right style="medium"/>
      <top>
        <color indexed="63"/>
      </top>
      <bottom>
        <color indexed="63"/>
      </bottom>
    </border>
    <border>
      <left style="medium"/>
      <right style="thin"/>
      <top>
        <color indexed="63"/>
      </top>
      <bottom style="medium"/>
    </border>
    <border>
      <left style="thin"/>
      <right style="thin"/>
      <top>
        <color indexed="63"/>
      </top>
      <bottom style="medium"/>
    </border>
    <border>
      <left style="medium">
        <color rgb="FF000000"/>
      </left>
      <right style="medium">
        <color rgb="FF000000"/>
      </right>
      <top style="medium">
        <color rgb="FF000000"/>
      </top>
      <bottom>
        <color indexed="63"/>
      </bottom>
    </border>
    <border>
      <left style="thin">
        <color indexed="8"/>
      </left>
      <right>
        <color indexed="8"/>
      </right>
      <top style="thin">
        <color indexed="8"/>
      </top>
      <bottom>
        <color indexed="8"/>
      </bottom>
    </border>
    <border>
      <left style="thin">
        <color indexed="8"/>
      </left>
      <right style="thin">
        <color indexed="8"/>
      </right>
      <top style="thin">
        <color indexed="8"/>
      </top>
      <bottom>
        <color indexed="8"/>
      </bottom>
    </border>
    <border>
      <left style="medium">
        <color rgb="FF000000"/>
      </left>
      <right>
        <color indexed="63"/>
      </right>
      <top style="medium">
        <color rgb="FF000000"/>
      </top>
      <bottom>
        <color indexed="63"/>
      </bottom>
    </border>
    <border>
      <left>
        <color indexed="63"/>
      </left>
      <right style="medium"/>
      <top>
        <color indexed="63"/>
      </top>
      <bottom style="thin"/>
    </border>
    <border>
      <left>
        <color indexed="63"/>
      </left>
      <right style="medium"/>
      <top>
        <color indexed="63"/>
      </top>
      <bottom style="medium"/>
    </border>
    <border>
      <left>
        <color indexed="63"/>
      </left>
      <right style="medium"/>
      <top style="thin"/>
      <bottom style="medium"/>
    </border>
    <border>
      <left>
        <color indexed="63"/>
      </left>
      <right style="thin"/>
      <top style="thin"/>
      <bottom style="medium"/>
    </border>
    <border>
      <left>
        <color indexed="63"/>
      </left>
      <right style="thin"/>
      <top style="medium"/>
      <bottom style="thin"/>
    </border>
    <border>
      <left>
        <color indexed="63"/>
      </left>
      <right style="medium"/>
      <top style="medium"/>
      <bottom style="thin"/>
    </border>
    <border>
      <left>
        <color indexed="63"/>
      </left>
      <right>
        <color indexed="63"/>
      </right>
      <top style="thin"/>
      <bottom style="thin"/>
    </border>
    <border>
      <left style="medium"/>
      <right style="thin"/>
      <top style="medium"/>
      <bottom style="thin"/>
    </border>
    <border>
      <left style="medium"/>
      <right>
        <color indexed="63"/>
      </right>
      <top style="thin"/>
      <bottom style="thin"/>
    </border>
    <border>
      <left>
        <color indexed="63"/>
      </left>
      <right>
        <color indexed="63"/>
      </right>
      <top style="medium"/>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style="thin"/>
    </border>
    <border>
      <left>
        <color indexed="63"/>
      </left>
      <right>
        <color indexed="63"/>
      </right>
      <top style="medium"/>
      <bottom style="thin"/>
    </border>
    <border>
      <left style="thin"/>
      <right style="medium"/>
      <top>
        <color indexed="63"/>
      </top>
      <bottom>
        <color indexed="63"/>
      </botto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right>
        <color indexed="63"/>
      </right>
      <top style="medium"/>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s>
  <cellStyleXfs count="15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11" borderId="0" applyNumberFormat="0" applyBorder="0" applyAlignment="0" applyProtection="0"/>
    <xf numFmtId="0" fontId="26" fillId="20" borderId="0" applyNumberFormat="0" applyBorder="0" applyAlignment="0" applyProtection="0"/>
    <xf numFmtId="0" fontId="26"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1" fillId="26" borderId="0" applyNumberFormat="0" applyBorder="0" applyAlignment="0" applyProtection="0"/>
    <xf numFmtId="0" fontId="91" fillId="27" borderId="0" applyNumberFormat="0" applyBorder="0" applyAlignment="0" applyProtection="0"/>
    <xf numFmtId="0" fontId="91" fillId="28" borderId="0" applyNumberFormat="0" applyBorder="0" applyAlignment="0" applyProtection="0"/>
    <xf numFmtId="0" fontId="91" fillId="29" borderId="0" applyNumberFormat="0" applyBorder="0" applyAlignment="0" applyProtection="0"/>
    <xf numFmtId="0" fontId="27" fillId="3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27" fillId="37" borderId="0" applyNumberFormat="0" applyBorder="0" applyAlignment="0" applyProtection="0"/>
    <xf numFmtId="0" fontId="28" fillId="9" borderId="0" applyNumberFormat="0" applyBorder="0" applyAlignment="0" applyProtection="0"/>
    <xf numFmtId="0" fontId="29" fillId="3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0" fontId="92" fillId="39" borderId="0" applyNumberFormat="0" applyBorder="0" applyAlignment="0" applyProtection="0"/>
    <xf numFmtId="0" fontId="30" fillId="0" borderId="0" applyNumberFormat="0" applyFill="0" applyBorder="0" applyAlignment="0" applyProtection="0"/>
    <xf numFmtId="0" fontId="31" fillId="10" borderId="0" applyNumberFormat="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40" borderId="5" applyNumberFormat="0" applyAlignment="0" applyProtection="0"/>
    <xf numFmtId="0" fontId="36" fillId="13" borderId="1" applyNumberFormat="0" applyAlignment="0" applyProtection="0"/>
    <xf numFmtId="0" fontId="93" fillId="41" borderId="6" applyNumberFormat="0" applyAlignment="0" applyProtection="0"/>
    <xf numFmtId="0" fontId="37" fillId="0" borderId="7"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94" fillId="0" borderId="8" applyNumberFormat="0" applyFill="0" applyAlignment="0" applyProtection="0"/>
    <xf numFmtId="0" fontId="95" fillId="0" borderId="9" applyNumberFormat="0" applyFill="0" applyAlignment="0" applyProtection="0"/>
    <xf numFmtId="0" fontId="96" fillId="0" borderId="10" applyNumberFormat="0" applyFill="0" applyAlignment="0" applyProtection="0"/>
    <xf numFmtId="0" fontId="96" fillId="0" borderId="0" applyNumberFormat="0" applyFill="0" applyBorder="0" applyAlignment="0" applyProtection="0"/>
    <xf numFmtId="0" fontId="38" fillId="42" borderId="0" applyNumberFormat="0" applyBorder="0" applyAlignment="0" applyProtection="0"/>
    <xf numFmtId="0" fontId="97" fillId="43" borderId="0" applyNumberFormat="0" applyBorder="0" applyAlignment="0" applyProtection="0"/>
    <xf numFmtId="0" fontId="0" fillId="0" borderId="0">
      <alignment/>
      <protection/>
    </xf>
    <xf numFmtId="0" fontId="90" fillId="0" borderId="0">
      <alignment/>
      <protection/>
    </xf>
    <xf numFmtId="0" fontId="0" fillId="0" borderId="0">
      <alignment/>
      <protection/>
    </xf>
    <xf numFmtId="0" fontId="0" fillId="0" borderId="0">
      <alignment/>
      <protection/>
    </xf>
    <xf numFmtId="0" fontId="18" fillId="0" borderId="0">
      <alignment/>
      <protection/>
    </xf>
    <xf numFmtId="0" fontId="16" fillId="0" borderId="0">
      <alignment/>
      <protection/>
    </xf>
    <xf numFmtId="0" fontId="18" fillId="0" borderId="0">
      <alignment/>
      <protection/>
    </xf>
    <xf numFmtId="0" fontId="2" fillId="44" borderId="11" applyNumberFormat="0" applyFont="0" applyAlignment="0" applyProtection="0"/>
    <xf numFmtId="0" fontId="39" fillId="38" borderId="12"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45" borderId="13" applyNumberFormat="0" applyFont="0" applyAlignment="0" applyProtection="0"/>
    <xf numFmtId="0" fontId="98" fillId="0" borderId="14" applyNumberFormat="0" applyFill="0" applyAlignment="0" applyProtection="0"/>
    <xf numFmtId="4" fontId="9" fillId="42" borderId="15" applyNumberFormat="0" applyProtection="0">
      <alignment vertical="center"/>
    </xf>
    <xf numFmtId="4" fontId="10" fillId="42" borderId="15" applyNumberFormat="0" applyProtection="0">
      <alignment vertical="center"/>
    </xf>
    <xf numFmtId="4" fontId="9" fillId="42" borderId="15" applyNumberFormat="0" applyProtection="0">
      <alignment horizontal="left" vertical="center" indent="1"/>
    </xf>
    <xf numFmtId="0" fontId="9" fillId="42" borderId="15" applyNumberFormat="0" applyProtection="0">
      <alignment horizontal="left" vertical="top" indent="1"/>
    </xf>
    <xf numFmtId="4" fontId="11" fillId="9" borderId="15" applyNumberFormat="0" applyProtection="0">
      <alignment horizontal="right" vertical="center"/>
    </xf>
    <xf numFmtId="4" fontId="11" fillId="21" borderId="15" applyNumberFormat="0" applyProtection="0">
      <alignment horizontal="right" vertical="center"/>
    </xf>
    <xf numFmtId="4" fontId="11" fillId="35" borderId="15" applyNumberFormat="0" applyProtection="0">
      <alignment horizontal="right" vertical="center"/>
    </xf>
    <xf numFmtId="4" fontId="11" fillId="23" borderId="15" applyNumberFormat="0" applyProtection="0">
      <alignment horizontal="right" vertical="center"/>
    </xf>
    <xf numFmtId="4" fontId="11" fillId="33" borderId="15" applyNumberFormat="0" applyProtection="0">
      <alignment horizontal="right" vertical="center"/>
    </xf>
    <xf numFmtId="4" fontId="11" fillId="37" borderId="15" applyNumberFormat="0" applyProtection="0">
      <alignment horizontal="right" vertical="center"/>
    </xf>
    <xf numFmtId="4" fontId="11" fillId="36" borderId="15" applyNumberFormat="0" applyProtection="0">
      <alignment horizontal="right" vertical="center"/>
    </xf>
    <xf numFmtId="4" fontId="11" fillId="46" borderId="15" applyNumberFormat="0" applyProtection="0">
      <alignment horizontal="right" vertical="center"/>
    </xf>
    <xf numFmtId="4" fontId="11" fillId="22" borderId="15" applyNumberFormat="0" applyProtection="0">
      <alignment horizontal="right" vertical="center"/>
    </xf>
    <xf numFmtId="4" fontId="9" fillId="47" borderId="16" applyNumberFormat="0" applyProtection="0">
      <alignment horizontal="left" vertical="center" indent="1"/>
    </xf>
    <xf numFmtId="4" fontId="11" fillId="48" borderId="0" applyNumberFormat="0" applyProtection="0">
      <alignment horizontal="left" vertical="center" indent="1"/>
    </xf>
    <xf numFmtId="4" fontId="12" fillId="49" borderId="0" applyNumberFormat="0" applyProtection="0">
      <alignment horizontal="left" vertical="center" indent="1"/>
    </xf>
    <xf numFmtId="4" fontId="11" fillId="50" borderId="15" applyNumberFormat="0" applyProtection="0">
      <alignment horizontal="right" vertical="center"/>
    </xf>
    <xf numFmtId="4" fontId="11" fillId="48" borderId="0" applyNumberFormat="0" applyProtection="0">
      <alignment horizontal="left" vertical="center" indent="1"/>
    </xf>
    <xf numFmtId="4" fontId="11" fillId="50" borderId="0" applyNumberFormat="0" applyProtection="0">
      <alignment horizontal="left" vertical="center" indent="1"/>
    </xf>
    <xf numFmtId="0" fontId="0" fillId="49" borderId="15" applyNumberFormat="0" applyProtection="0">
      <alignment horizontal="left" vertical="center" indent="1"/>
    </xf>
    <xf numFmtId="0" fontId="0" fillId="49" borderId="15" applyNumberFormat="0" applyProtection="0">
      <alignment horizontal="left" vertical="top" indent="1"/>
    </xf>
    <xf numFmtId="0" fontId="0" fillId="50" borderId="15" applyNumberFormat="0" applyProtection="0">
      <alignment horizontal="left" vertical="center" indent="1"/>
    </xf>
    <xf numFmtId="0" fontId="0" fillId="50" borderId="15" applyNumberFormat="0" applyProtection="0">
      <alignment horizontal="left" vertical="top" indent="1"/>
    </xf>
    <xf numFmtId="0" fontId="0" fillId="20" borderId="15" applyNumberFormat="0" applyProtection="0">
      <alignment horizontal="left" vertical="center" indent="1"/>
    </xf>
    <xf numFmtId="0" fontId="0" fillId="20" borderId="15" applyNumberFormat="0" applyProtection="0">
      <alignment horizontal="left" vertical="top" indent="1"/>
    </xf>
    <xf numFmtId="0" fontId="0" fillId="48" borderId="15" applyNumberFormat="0" applyProtection="0">
      <alignment horizontal="left" vertical="center" indent="1"/>
    </xf>
    <xf numFmtId="0" fontId="0" fillId="48" borderId="15" applyNumberFormat="0" applyProtection="0">
      <alignment horizontal="left" vertical="top" indent="1"/>
    </xf>
    <xf numFmtId="4" fontId="9" fillId="50" borderId="0" applyNumberFormat="0" applyProtection="0">
      <alignment horizontal="left" vertical="center" indent="1"/>
    </xf>
    <xf numFmtId="4" fontId="11" fillId="44" borderId="15" applyNumberFormat="0" applyProtection="0">
      <alignment vertical="center"/>
    </xf>
    <xf numFmtId="4" fontId="13" fillId="44" borderId="15" applyNumberFormat="0" applyProtection="0">
      <alignment vertical="center"/>
    </xf>
    <xf numFmtId="4" fontId="11" fillId="44" borderId="15" applyNumberFormat="0" applyProtection="0">
      <alignment horizontal="left" vertical="center" indent="1"/>
    </xf>
    <xf numFmtId="0" fontId="11" fillId="44" borderId="15" applyNumberFormat="0" applyProtection="0">
      <alignment horizontal="left" vertical="top" indent="1"/>
    </xf>
    <xf numFmtId="4" fontId="11" fillId="48" borderId="15" applyNumberFormat="0" applyProtection="0">
      <alignment horizontal="right" vertical="center"/>
    </xf>
    <xf numFmtId="4" fontId="13" fillId="48" borderId="15" applyNumberFormat="0" applyProtection="0">
      <alignment horizontal="right" vertical="center"/>
    </xf>
    <xf numFmtId="4" fontId="11" fillId="50" borderId="15" applyNumberFormat="0" applyProtection="0">
      <alignment horizontal="left" vertical="center" indent="1"/>
    </xf>
    <xf numFmtId="0" fontId="11" fillId="50" borderId="15" applyNumberFormat="0" applyProtection="0">
      <alignment horizontal="left" vertical="top" indent="1"/>
    </xf>
    <xf numFmtId="4" fontId="14" fillId="51" borderId="0" applyNumberFormat="0" applyProtection="0">
      <alignment horizontal="left" vertical="center" indent="1"/>
    </xf>
    <xf numFmtId="4" fontId="15" fillId="48" borderId="15" applyNumberFormat="0" applyProtection="0">
      <alignment horizontal="right" vertical="center"/>
    </xf>
    <xf numFmtId="0" fontId="99" fillId="0" borderId="17" applyNumberFormat="0" applyFill="0" applyAlignment="0" applyProtection="0"/>
    <xf numFmtId="0" fontId="100" fillId="0" borderId="0" applyNumberFormat="0" applyFill="0" applyBorder="0" applyAlignment="0" applyProtection="0"/>
    <xf numFmtId="0" fontId="40" fillId="0" borderId="0" applyNumberFormat="0" applyFill="0" applyBorder="0" applyAlignment="0" applyProtection="0"/>
    <xf numFmtId="0" fontId="101" fillId="0" borderId="0" applyNumberFormat="0" applyFill="0" applyBorder="0" applyAlignment="0" applyProtection="0"/>
    <xf numFmtId="0" fontId="41" fillId="0" borderId="18" applyNumberFormat="0" applyFill="0" applyAlignment="0" applyProtection="0"/>
    <xf numFmtId="0" fontId="102" fillId="52" borderId="19" applyNumberFormat="0" applyAlignment="0" applyProtection="0"/>
    <xf numFmtId="0" fontId="103" fillId="53" borderId="19" applyNumberFormat="0" applyAlignment="0" applyProtection="0"/>
    <xf numFmtId="0" fontId="104" fillId="53" borderId="20" applyNumberFormat="0" applyAlignment="0" applyProtection="0"/>
    <xf numFmtId="0" fontId="105" fillId="0" borderId="0" applyNumberFormat="0" applyFill="0" applyBorder="0" applyAlignment="0" applyProtection="0"/>
    <xf numFmtId="0" fontId="42" fillId="0" borderId="0" applyNumberFormat="0" applyFill="0" applyBorder="0" applyAlignment="0" applyProtection="0"/>
    <xf numFmtId="0" fontId="106" fillId="54" borderId="0" applyNumberFormat="0" applyBorder="0" applyAlignment="0" applyProtection="0"/>
    <xf numFmtId="0" fontId="91" fillId="55" borderId="0" applyNumberFormat="0" applyBorder="0" applyAlignment="0" applyProtection="0"/>
    <xf numFmtId="0" fontId="91" fillId="56" borderId="0" applyNumberFormat="0" applyBorder="0" applyAlignment="0" applyProtection="0"/>
    <xf numFmtId="0" fontId="91" fillId="57" borderId="0" applyNumberFormat="0" applyBorder="0" applyAlignment="0" applyProtection="0"/>
    <xf numFmtId="0" fontId="91" fillId="58" borderId="0" applyNumberFormat="0" applyBorder="0" applyAlignment="0" applyProtection="0"/>
    <xf numFmtId="0" fontId="91" fillId="59" borderId="0" applyNumberFormat="0" applyBorder="0" applyAlignment="0" applyProtection="0"/>
    <xf numFmtId="0" fontId="91" fillId="60" borderId="0" applyNumberFormat="0" applyBorder="0" applyAlignment="0" applyProtection="0"/>
  </cellStyleXfs>
  <cellXfs count="869">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0" applyFont="1" applyAlignment="1">
      <alignment horizontal="center" vertical="center"/>
    </xf>
    <xf numFmtId="0" fontId="2" fillId="0" borderId="21" xfId="0" applyFont="1" applyBorder="1" applyAlignment="1">
      <alignment horizontal="center" vertical="center"/>
    </xf>
    <xf numFmtId="0" fontId="1" fillId="0" borderId="0" xfId="0" applyFont="1" applyBorder="1" applyAlignment="1">
      <alignment horizontal="center" vertical="center"/>
    </xf>
    <xf numFmtId="49" fontId="2" fillId="0" borderId="0" xfId="0" applyNumberFormat="1" applyFont="1" applyAlignment="1">
      <alignment/>
    </xf>
    <xf numFmtId="0" fontId="3" fillId="0" borderId="0" xfId="0" applyFont="1" applyAlignment="1">
      <alignment horizontal="center" vertical="center" wrapText="1"/>
    </xf>
    <xf numFmtId="49" fontId="2" fillId="0" borderId="0" xfId="0" applyNumberFormat="1" applyFont="1" applyBorder="1" applyAlignment="1">
      <alignment/>
    </xf>
    <xf numFmtId="49" fontId="2" fillId="0" borderId="0" xfId="0" applyNumberFormat="1" applyFont="1" applyAlignment="1">
      <alignment horizontal="left" vertical="center"/>
    </xf>
    <xf numFmtId="0" fontId="1" fillId="0" borderId="0" xfId="0" applyFont="1" applyAlignment="1">
      <alignment/>
    </xf>
    <xf numFmtId="0" fontId="2" fillId="0" borderId="0" xfId="0" applyFont="1" applyAlignment="1">
      <alignment vertical="center" wrapText="1"/>
    </xf>
    <xf numFmtId="0" fontId="2" fillId="0" borderId="0" xfId="0" applyFont="1" applyAlignment="1">
      <alignment horizontal="center" vertical="center" wrapText="1"/>
    </xf>
    <xf numFmtId="0" fontId="1" fillId="0" borderId="0" xfId="0" applyFont="1" applyAlignment="1">
      <alignment vertical="center" wrapText="1"/>
    </xf>
    <xf numFmtId="0" fontId="1" fillId="0" borderId="22" xfId="0" applyFont="1" applyBorder="1" applyAlignment="1">
      <alignment horizontal="center" vertical="center" wrapText="1"/>
    </xf>
    <xf numFmtId="0" fontId="1" fillId="0" borderId="23" xfId="0" applyFont="1" applyFill="1" applyBorder="1" applyAlignment="1">
      <alignment horizontal="center" vertical="center" wrapText="1"/>
    </xf>
    <xf numFmtId="0" fontId="1" fillId="0" borderId="22" xfId="0" applyFont="1" applyFill="1" applyBorder="1" applyAlignment="1">
      <alignment horizontal="center" vertical="center" wrapText="1"/>
    </xf>
    <xf numFmtId="49" fontId="1" fillId="0" borderId="22" xfId="0" applyNumberFormat="1" applyFont="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Border="1" applyAlignment="1">
      <alignment horizontal="center" vertical="center" wrapText="1"/>
    </xf>
    <xf numFmtId="49" fontId="2" fillId="0" borderId="0" xfId="0" applyNumberFormat="1" applyFont="1" applyBorder="1" applyAlignment="1">
      <alignment vertical="center" wrapText="1"/>
    </xf>
    <xf numFmtId="0" fontId="2" fillId="0" borderId="0" xfId="0" applyFont="1" applyBorder="1" applyAlignment="1">
      <alignment vertical="center" wrapText="1"/>
    </xf>
    <xf numFmtId="0" fontId="2" fillId="0" borderId="0" xfId="0" applyFont="1" applyAlignment="1">
      <alignment horizontal="right" vertical="center" wrapText="1"/>
    </xf>
    <xf numFmtId="0" fontId="2" fillId="0" borderId="0" xfId="0" applyFont="1" applyAlignment="1">
      <alignment horizontal="center" vertical="center" wrapText="1"/>
    </xf>
    <xf numFmtId="0" fontId="2" fillId="0" borderId="22" xfId="0" applyFont="1" applyBorder="1" applyAlignment="1">
      <alignment horizontal="center" vertical="center" wrapText="1"/>
    </xf>
    <xf numFmtId="0" fontId="2" fillId="0" borderId="0" xfId="0" applyFont="1" applyBorder="1" applyAlignment="1">
      <alignment horizontal="left" vertical="center" wrapText="1"/>
    </xf>
    <xf numFmtId="49" fontId="2" fillId="0" borderId="22" xfId="0" applyNumberFormat="1" applyFont="1" applyBorder="1" applyAlignment="1">
      <alignment horizontal="left" vertical="center" wrapText="1" indent="1"/>
    </xf>
    <xf numFmtId="49" fontId="1" fillId="0" borderId="22" xfId="0" applyNumberFormat="1" applyFont="1" applyBorder="1" applyAlignment="1">
      <alignment vertical="top"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1" fillId="0" borderId="23" xfId="0" applyFont="1" applyBorder="1" applyAlignment="1">
      <alignment horizontal="center" vertical="center" wrapText="1"/>
    </xf>
    <xf numFmtId="0" fontId="2" fillId="0" borderId="22" xfId="0" applyFont="1" applyFill="1" applyBorder="1" applyAlignment="1">
      <alignment horizontal="center" vertical="center" wrapText="1"/>
    </xf>
    <xf numFmtId="3" fontId="1" fillId="0" borderId="22" xfId="0" applyNumberFormat="1" applyFont="1" applyFill="1" applyBorder="1" applyAlignment="1">
      <alignment horizontal="center" vertical="center" wrapText="1"/>
    </xf>
    <xf numFmtId="3" fontId="1" fillId="0" borderId="23" xfId="0" applyNumberFormat="1" applyFont="1" applyFill="1" applyBorder="1" applyAlignment="1">
      <alignment horizontal="center" vertical="center" wrapText="1"/>
    </xf>
    <xf numFmtId="3" fontId="1" fillId="0" borderId="22" xfId="0" applyNumberFormat="1"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3" fontId="2" fillId="0" borderId="22" xfId="0" applyNumberFormat="1" applyFont="1" applyFill="1" applyBorder="1" applyAlignment="1">
      <alignment horizontal="center" vertical="center" wrapText="1"/>
    </xf>
    <xf numFmtId="0" fontId="2" fillId="0" borderId="0" xfId="0" applyFont="1" applyFill="1" applyAlignment="1">
      <alignment/>
    </xf>
    <xf numFmtId="49" fontId="1" fillId="0" borderId="22" xfId="0" applyNumberFormat="1" applyFont="1" applyBorder="1" applyAlignment="1">
      <alignment horizontal="left" vertical="center" wrapText="1" indent="1"/>
    </xf>
    <xf numFmtId="49" fontId="2" fillId="0" borderId="22" xfId="0" applyNumberFormat="1" applyFont="1" applyFill="1" applyBorder="1" applyAlignment="1">
      <alignment horizontal="left" vertical="center" wrapText="1" indent="1"/>
    </xf>
    <xf numFmtId="49" fontId="1" fillId="0" borderId="26" xfId="0" applyNumberFormat="1" applyFont="1" applyBorder="1" applyAlignment="1">
      <alignment horizontal="left" vertical="center" wrapText="1" indent="1"/>
    </xf>
    <xf numFmtId="49" fontId="2" fillId="0" borderId="0" xfId="0" applyNumberFormat="1" applyFont="1" applyBorder="1" applyAlignment="1">
      <alignment horizontal="left" vertical="center" wrapText="1" indent="1"/>
    </xf>
    <xf numFmtId="49" fontId="2" fillId="0" borderId="0" xfId="0" applyNumberFormat="1" applyFont="1" applyAlignment="1">
      <alignment horizontal="left" vertical="center" wrapText="1" indent="1"/>
    </xf>
    <xf numFmtId="3" fontId="1" fillId="42" borderId="22" xfId="0" applyNumberFormat="1" applyFont="1" applyFill="1" applyBorder="1" applyAlignment="1">
      <alignment horizontal="right" vertical="center" wrapText="1" indent="1"/>
    </xf>
    <xf numFmtId="3" fontId="1" fillId="42" borderId="23" xfId="0" applyNumberFormat="1" applyFont="1" applyFill="1" applyBorder="1" applyAlignment="1">
      <alignment horizontal="right" vertical="center" wrapText="1" indent="1"/>
    </xf>
    <xf numFmtId="3" fontId="2" fillId="10" borderId="22" xfId="0" applyNumberFormat="1" applyFont="1" applyFill="1" applyBorder="1" applyAlignment="1">
      <alignment horizontal="right" vertical="center" wrapText="1" indent="1"/>
    </xf>
    <xf numFmtId="3" fontId="1" fillId="42" borderId="26" xfId="0" applyNumberFormat="1" applyFont="1" applyFill="1" applyBorder="1" applyAlignment="1" applyProtection="1">
      <alignment horizontal="right" vertical="center" wrapText="1" indent="1"/>
      <protection/>
    </xf>
    <xf numFmtId="3" fontId="1" fillId="42" borderId="27" xfId="0" applyNumberFormat="1" applyFont="1" applyFill="1" applyBorder="1" applyAlignment="1">
      <alignment horizontal="right" vertical="center" wrapText="1" indent="1"/>
    </xf>
    <xf numFmtId="0" fontId="1" fillId="0" borderId="22" xfId="0" applyFont="1" applyBorder="1" applyAlignment="1">
      <alignment horizontal="left" vertical="top" wrapText="1" indent="1"/>
    </xf>
    <xf numFmtId="0" fontId="2" fillId="0" borderId="22" xfId="0" applyFont="1" applyBorder="1" applyAlignment="1">
      <alignment horizontal="left" vertical="top" wrapText="1" indent="1"/>
    </xf>
    <xf numFmtId="0" fontId="1" fillId="0" borderId="26" xfId="0" applyFont="1" applyBorder="1" applyAlignment="1">
      <alignment horizontal="left" wrapText="1" indent="1"/>
    </xf>
    <xf numFmtId="0" fontId="2" fillId="0" borderId="0" xfId="0" applyFont="1" applyAlignment="1">
      <alignment horizontal="left" indent="1"/>
    </xf>
    <xf numFmtId="3" fontId="2" fillId="10" borderId="23" xfId="0" applyNumberFormat="1" applyFont="1" applyFill="1" applyBorder="1" applyAlignment="1">
      <alignment horizontal="right" vertical="center" wrapText="1" indent="1"/>
    </xf>
    <xf numFmtId="49" fontId="1" fillId="0" borderId="22" xfId="0" applyNumberFormat="1" applyFont="1" applyBorder="1" applyAlignment="1">
      <alignment horizontal="left" vertical="top" wrapText="1" indent="1"/>
    </xf>
    <xf numFmtId="49" fontId="2" fillId="0" borderId="22" xfId="0" applyNumberFormat="1" applyFont="1" applyBorder="1" applyAlignment="1">
      <alignment horizontal="left" vertical="top" wrapText="1" indent="1"/>
    </xf>
    <xf numFmtId="49" fontId="2" fillId="0" borderId="22" xfId="0" applyNumberFormat="1" applyFont="1" applyFill="1" applyBorder="1" applyAlignment="1">
      <alignment horizontal="left" vertical="top" wrapText="1" indent="1"/>
    </xf>
    <xf numFmtId="49" fontId="1" fillId="0" borderId="26" xfId="0" applyNumberFormat="1" applyFont="1" applyFill="1" applyBorder="1" applyAlignment="1">
      <alignment horizontal="left" vertical="top" wrapText="1" indent="1"/>
    </xf>
    <xf numFmtId="3" fontId="1" fillId="42" borderId="22" xfId="0" applyNumberFormat="1" applyFont="1" applyFill="1" applyBorder="1" applyAlignment="1">
      <alignment horizontal="right" vertical="center" wrapText="1" indent="1"/>
    </xf>
    <xf numFmtId="3" fontId="1" fillId="42" borderId="26" xfId="0" applyNumberFormat="1" applyFont="1" applyFill="1" applyBorder="1" applyAlignment="1">
      <alignment horizontal="right" vertical="center" wrapText="1" indent="1"/>
    </xf>
    <xf numFmtId="49" fontId="1" fillId="0" borderId="22" xfId="0" applyNumberFormat="1" applyFont="1" applyBorder="1" applyAlignment="1">
      <alignment horizontal="left" vertical="center" wrapText="1" indent="1"/>
    </xf>
    <xf numFmtId="49" fontId="1" fillId="0" borderId="22" xfId="0" applyNumberFormat="1" applyFont="1" applyFill="1" applyBorder="1" applyAlignment="1">
      <alignment horizontal="left" vertical="center" wrapText="1" indent="1"/>
    </xf>
    <xf numFmtId="49" fontId="1" fillId="0" borderId="26" xfId="0" applyNumberFormat="1" applyFont="1" applyFill="1" applyBorder="1" applyAlignment="1">
      <alignment horizontal="left" vertical="center" wrapText="1" indent="1"/>
    </xf>
    <xf numFmtId="3" fontId="2" fillId="0" borderId="22" xfId="0" applyNumberFormat="1" applyFont="1" applyFill="1" applyBorder="1" applyAlignment="1">
      <alignment horizontal="right" vertical="center" wrapText="1" indent="1"/>
    </xf>
    <xf numFmtId="0" fontId="1" fillId="42" borderId="23" xfId="0" applyFont="1" applyFill="1" applyBorder="1" applyAlignment="1">
      <alignment horizontal="right" vertical="center" wrapText="1" indent="1"/>
    </xf>
    <xf numFmtId="0" fontId="1" fillId="0" borderId="22" xfId="0" applyFont="1" applyBorder="1" applyAlignment="1">
      <alignment horizontal="left" vertical="center" wrapText="1" indent="1"/>
    </xf>
    <xf numFmtId="0" fontId="2" fillId="0" borderId="22" xfId="0" applyFont="1" applyBorder="1" applyAlignment="1">
      <alignment horizontal="left" vertical="center" wrapText="1" indent="1"/>
    </xf>
    <xf numFmtId="0" fontId="2" fillId="0" borderId="0" xfId="0" applyFont="1" applyAlignment="1">
      <alignment horizontal="left" vertical="center" wrapText="1" indent="1"/>
    </xf>
    <xf numFmtId="49" fontId="1" fillId="0" borderId="22" xfId="0" applyNumberFormat="1" applyFont="1" applyFill="1" applyBorder="1" applyAlignment="1">
      <alignment horizontal="left" vertical="top" wrapText="1" indent="1"/>
    </xf>
    <xf numFmtId="49" fontId="2" fillId="0" borderId="0" xfId="0" applyNumberFormat="1" applyFont="1" applyAlignment="1">
      <alignment vertical="center" wrapText="1"/>
    </xf>
    <xf numFmtId="3" fontId="1" fillId="0" borderId="0" xfId="87" applyNumberFormat="1" applyFont="1" applyBorder="1" applyAlignment="1">
      <alignment vertical="center" wrapText="1"/>
      <protection/>
    </xf>
    <xf numFmtId="3" fontId="1" fillId="0" borderId="0" xfId="87" applyNumberFormat="1" applyFont="1" applyBorder="1" applyAlignment="1">
      <alignment horizontal="center" vertical="center" wrapText="1"/>
      <protection/>
    </xf>
    <xf numFmtId="3" fontId="2" fillId="0" borderId="0" xfId="87" applyNumberFormat="1" applyFont="1" applyBorder="1" applyAlignment="1">
      <alignment vertical="center" wrapText="1"/>
      <protection/>
    </xf>
    <xf numFmtId="0" fontId="1" fillId="0" borderId="0" xfId="0" applyFont="1" applyAlignment="1">
      <alignment vertical="center" wrapText="1"/>
    </xf>
    <xf numFmtId="0" fontId="1" fillId="0" borderId="0" xfId="0" applyFont="1" applyBorder="1" applyAlignment="1">
      <alignment vertical="center" wrapText="1"/>
    </xf>
    <xf numFmtId="0" fontId="2" fillId="42" borderId="27" xfId="0" applyFont="1" applyFill="1" applyBorder="1" applyAlignment="1">
      <alignment horizontal="right" vertical="center" wrapText="1" indent="1"/>
    </xf>
    <xf numFmtId="3" fontId="1" fillId="0" borderId="23" xfId="0" applyNumberFormat="1" applyFont="1" applyFill="1" applyBorder="1" applyAlignment="1">
      <alignment horizontal="center" vertical="center" wrapText="1"/>
    </xf>
    <xf numFmtId="49" fontId="1" fillId="0" borderId="22" xfId="0" applyNumberFormat="1" applyFont="1" applyFill="1" applyBorder="1" applyAlignment="1">
      <alignment horizontal="left" vertical="center" wrapText="1" indent="1"/>
    </xf>
    <xf numFmtId="0" fontId="1" fillId="0" borderId="26" xfId="0" applyFont="1" applyBorder="1" applyAlignment="1">
      <alignment horizontal="left" vertical="center" wrapText="1" indent="1"/>
    </xf>
    <xf numFmtId="3" fontId="2" fillId="0" borderId="22" xfId="0" applyNumberFormat="1" applyFont="1" applyBorder="1" applyAlignment="1">
      <alignment horizontal="center" vertical="center" wrapText="1"/>
    </xf>
    <xf numFmtId="3" fontId="2" fillId="0" borderId="26" xfId="0" applyNumberFormat="1" applyFont="1" applyBorder="1" applyAlignment="1">
      <alignment horizontal="center" vertical="center" wrapText="1"/>
    </xf>
    <xf numFmtId="3" fontId="2" fillId="0" borderId="27" xfId="0" applyNumberFormat="1" applyFont="1" applyBorder="1" applyAlignment="1">
      <alignment horizontal="center" vertical="center" wrapText="1"/>
    </xf>
    <xf numFmtId="49" fontId="1" fillId="0" borderId="22" xfId="0" applyNumberFormat="1" applyFont="1" applyBorder="1" applyAlignment="1">
      <alignment horizontal="left"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0" xfId="0" applyBorder="1" applyAlignment="1">
      <alignment/>
    </xf>
    <xf numFmtId="0" fontId="1" fillId="0" borderId="22" xfId="0" applyFont="1" applyBorder="1" applyAlignment="1">
      <alignment horizontal="left" vertical="center" wrapText="1"/>
    </xf>
    <xf numFmtId="0" fontId="1" fillId="0" borderId="22" xfId="0" applyFont="1" applyFill="1" applyBorder="1" applyAlignment="1">
      <alignment horizontal="left" vertical="center" wrapText="1" indent="1"/>
    </xf>
    <xf numFmtId="0" fontId="2" fillId="0" borderId="0" xfId="0" applyFont="1" applyAlignment="1">
      <alignment/>
    </xf>
    <xf numFmtId="1" fontId="2" fillId="0" borderId="22" xfId="0" applyNumberFormat="1" applyFont="1" applyFill="1" applyBorder="1" applyAlignment="1">
      <alignment horizontal="center" vertical="center" wrapText="1"/>
    </xf>
    <xf numFmtId="49" fontId="1" fillId="0" borderId="26" xfId="0" applyNumberFormat="1" applyFont="1" applyFill="1" applyBorder="1" applyAlignment="1">
      <alignment horizontal="left" vertical="center" wrapText="1" indent="1"/>
    </xf>
    <xf numFmtId="49" fontId="1" fillId="0" borderId="22" xfId="0" applyNumberFormat="1" applyFont="1" applyBorder="1" applyAlignment="1">
      <alignment vertical="center" wrapText="1"/>
    </xf>
    <xf numFmtId="0" fontId="1"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1" fillId="0" borderId="22" xfId="87" applyFont="1" applyBorder="1" applyAlignment="1">
      <alignment horizontal="center" vertical="center" wrapText="1"/>
      <protection/>
    </xf>
    <xf numFmtId="3" fontId="2" fillId="0" borderId="22" xfId="87" applyNumberFormat="1" applyFont="1" applyBorder="1" applyAlignment="1">
      <alignment horizontal="center" vertical="center" wrapText="1"/>
      <protection/>
    </xf>
    <xf numFmtId="0" fontId="1" fillId="0" borderId="23" xfId="87" applyFont="1" applyBorder="1" applyAlignment="1">
      <alignment horizontal="center" vertical="center" wrapText="1"/>
      <protection/>
    </xf>
    <xf numFmtId="3" fontId="2" fillId="0" borderId="24" xfId="87" applyNumberFormat="1" applyFont="1" applyBorder="1" applyAlignment="1">
      <alignment vertical="center" wrapText="1"/>
      <protection/>
    </xf>
    <xf numFmtId="3" fontId="2" fillId="0" borderId="23" xfId="87" applyNumberFormat="1" applyFont="1" applyBorder="1" applyAlignment="1">
      <alignment horizontal="center" vertical="center" wrapText="1"/>
      <protection/>
    </xf>
    <xf numFmtId="3" fontId="2" fillId="0" borderId="25" xfId="87" applyNumberFormat="1" applyFont="1" applyBorder="1" applyAlignment="1">
      <alignment horizontal="center" vertical="center" wrapText="1"/>
      <protection/>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1" fillId="0" borderId="22" xfId="0" applyFont="1" applyBorder="1" applyAlignment="1">
      <alignment horizontal="left" vertical="center" wrapText="1" indent="1"/>
    </xf>
    <xf numFmtId="0" fontId="2" fillId="0" borderId="22" xfId="0" applyFont="1" applyBorder="1" applyAlignment="1">
      <alignment horizontal="center" vertical="center" wrapText="1"/>
    </xf>
    <xf numFmtId="0" fontId="1" fillId="0" borderId="24" xfId="0" applyFont="1" applyBorder="1" applyAlignment="1">
      <alignment horizontal="left" vertical="center" wrapText="1" indent="1"/>
    </xf>
    <xf numFmtId="49" fontId="1" fillId="0" borderId="22" xfId="0" applyNumberFormat="1" applyFont="1" applyFill="1" applyBorder="1" applyAlignment="1">
      <alignment horizontal="left" vertical="top" wrapText="1" indent="1"/>
    </xf>
    <xf numFmtId="0" fontId="1" fillId="0" borderId="28" xfId="0" applyFont="1" applyBorder="1" applyAlignment="1">
      <alignment horizontal="left" vertical="center" wrapText="1" indent="1"/>
    </xf>
    <xf numFmtId="49" fontId="2" fillId="0" borderId="22" xfId="0" applyNumberFormat="1" applyFont="1" applyBorder="1" applyAlignment="1">
      <alignment horizontal="left" vertical="center" wrapText="1" indent="1"/>
    </xf>
    <xf numFmtId="0" fontId="1" fillId="0" borderId="29" xfId="0" applyFont="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right" vertical="center" wrapText="1" indent="1"/>
    </xf>
    <xf numFmtId="0" fontId="15" fillId="0" borderId="0" xfId="0" applyFont="1" applyBorder="1" applyAlignment="1">
      <alignment/>
    </xf>
    <xf numFmtId="49" fontId="2" fillId="0" borderId="28" xfId="0" applyNumberFormat="1" applyFont="1" applyBorder="1" applyAlignment="1">
      <alignment horizontal="left" vertical="center" wrapText="1" indent="1"/>
    </xf>
    <xf numFmtId="0" fontId="2" fillId="0" borderId="30" xfId="0" applyFont="1" applyBorder="1" applyAlignment="1">
      <alignment horizontal="center" vertical="center" wrapText="1"/>
    </xf>
    <xf numFmtId="0" fontId="1" fillId="0" borderId="26" xfId="0" applyFont="1" applyFill="1" applyBorder="1" applyAlignment="1">
      <alignment horizontal="left" vertical="center" wrapText="1" indent="1"/>
    </xf>
    <xf numFmtId="0" fontId="1" fillId="0" borderId="0" xfId="0" applyFont="1" applyFill="1" applyBorder="1" applyAlignment="1">
      <alignment horizontal="left" vertical="center" wrapText="1" indent="1"/>
    </xf>
    <xf numFmtId="0" fontId="1" fillId="0" borderId="0" xfId="0" applyFont="1" applyFill="1" applyBorder="1" applyAlignment="1">
      <alignment horizontal="center" vertical="center" wrapText="1"/>
    </xf>
    <xf numFmtId="0" fontId="2" fillId="0" borderId="0" xfId="0" applyFont="1" applyFill="1" applyAlignment="1">
      <alignment vertical="center" wrapText="1"/>
    </xf>
    <xf numFmtId="0" fontId="2" fillId="0" borderId="0" xfId="0" applyFont="1" applyBorder="1" applyAlignment="1">
      <alignment wrapText="1"/>
    </xf>
    <xf numFmtId="0" fontId="1" fillId="0" borderId="31" xfId="0" applyFont="1" applyBorder="1" applyAlignment="1">
      <alignment vertical="center" wrapText="1"/>
    </xf>
    <xf numFmtId="0" fontId="2" fillId="10" borderId="23" xfId="0" applyFont="1" applyFill="1" applyBorder="1" applyAlignment="1">
      <alignment horizontal="left" vertical="center" wrapText="1" indent="1"/>
    </xf>
    <xf numFmtId="49" fontId="7" fillId="0" borderId="0" xfId="0" applyNumberFormat="1" applyFont="1" applyAlignment="1">
      <alignment horizontal="left" vertical="center" wrapText="1" indent="1"/>
    </xf>
    <xf numFmtId="49" fontId="2" fillId="0" borderId="22" xfId="0" applyNumberFormat="1" applyFont="1" applyFill="1" applyBorder="1" applyAlignment="1">
      <alignment horizontal="left" vertical="center" wrapText="1" indent="1"/>
    </xf>
    <xf numFmtId="0" fontId="2" fillId="0" borderId="24" xfId="0" applyFont="1" applyFill="1" applyBorder="1" applyAlignment="1">
      <alignment horizontal="center" vertical="center" wrapText="1"/>
    </xf>
    <xf numFmtId="3" fontId="1" fillId="0" borderId="23" xfId="0" applyNumberFormat="1" applyFont="1" applyFill="1" applyBorder="1" applyAlignment="1">
      <alignment horizontal="right" vertical="center" wrapText="1" indent="1"/>
    </xf>
    <xf numFmtId="49" fontId="2" fillId="0" borderId="0" xfId="0" applyNumberFormat="1" applyFont="1" applyAlignment="1">
      <alignment horizontal="left" wrapText="1"/>
    </xf>
    <xf numFmtId="49" fontId="1" fillId="0" borderId="22" xfId="0" applyNumberFormat="1" applyFont="1" applyFill="1" applyBorder="1" applyAlignment="1">
      <alignment horizontal="left" vertical="top" wrapText="1"/>
    </xf>
    <xf numFmtId="49" fontId="2" fillId="0" borderId="22" xfId="0" applyNumberFormat="1" applyFont="1" applyFill="1" applyBorder="1" applyAlignment="1">
      <alignment horizontal="left" wrapText="1" indent="1"/>
    </xf>
    <xf numFmtId="49" fontId="2" fillId="0" borderId="28" xfId="0" applyNumberFormat="1" applyFont="1" applyFill="1" applyBorder="1" applyAlignment="1">
      <alignment horizontal="left" vertical="top" wrapText="1" indent="1"/>
    </xf>
    <xf numFmtId="0" fontId="2" fillId="0" borderId="0" xfId="0" applyFont="1" applyAlignment="1">
      <alignment horizontal="justify"/>
    </xf>
    <xf numFmtId="0" fontId="2" fillId="0" borderId="25" xfId="0" applyFont="1" applyFill="1" applyBorder="1" applyAlignment="1">
      <alignment horizontal="center" vertical="center"/>
    </xf>
    <xf numFmtId="0" fontId="1" fillId="0" borderId="26" xfId="0" applyFont="1" applyFill="1" applyBorder="1" applyAlignment="1">
      <alignment horizontal="left" wrapText="1" indent="1"/>
    </xf>
    <xf numFmtId="49" fontId="1" fillId="0" borderId="26" xfId="0" applyNumberFormat="1" applyFont="1" applyFill="1" applyBorder="1" applyAlignment="1">
      <alignment horizontal="left" wrapText="1" indent="1"/>
    </xf>
    <xf numFmtId="49" fontId="2" fillId="0" borderId="0" xfId="0" applyNumberFormat="1" applyFont="1" applyAlignment="1">
      <alignment horizontal="left" wrapText="1" indent="1"/>
    </xf>
    <xf numFmtId="0" fontId="2" fillId="0" borderId="0" xfId="0" applyFont="1" applyAlignment="1">
      <alignment vertical="center"/>
    </xf>
    <xf numFmtId="0" fontId="18" fillId="0" borderId="0" xfId="0" applyFont="1" applyBorder="1" applyAlignment="1">
      <alignment vertical="center"/>
    </xf>
    <xf numFmtId="0" fontId="1" fillId="0" borderId="24" xfId="0" applyFont="1" applyFill="1" applyBorder="1" applyAlignment="1">
      <alignment horizontal="center" vertical="center" wrapText="1"/>
    </xf>
    <xf numFmtId="49" fontId="2" fillId="0" borderId="22" xfId="0" applyNumberFormat="1" applyFont="1" applyFill="1" applyBorder="1" applyAlignment="1">
      <alignment horizontal="left" vertical="center" wrapText="1"/>
    </xf>
    <xf numFmtId="0" fontId="2" fillId="10" borderId="32" xfId="0" applyFont="1" applyFill="1" applyBorder="1" applyAlignment="1">
      <alignment horizontal="left" vertical="center" wrapText="1" indent="1"/>
    </xf>
    <xf numFmtId="0" fontId="2" fillId="0" borderId="22" xfId="0" applyFont="1" applyBorder="1" applyAlignment="1">
      <alignment horizontal="left" vertical="top" wrapText="1" indent="1"/>
    </xf>
    <xf numFmtId="3" fontId="1" fillId="42" borderId="23" xfId="0" applyNumberFormat="1" applyFont="1" applyFill="1" applyBorder="1" applyAlignment="1">
      <alignment horizontal="right" vertical="center" wrapText="1" indent="1"/>
    </xf>
    <xf numFmtId="3" fontId="2" fillId="0" borderId="23" xfId="0" applyNumberFormat="1" applyFont="1" applyFill="1" applyBorder="1" applyAlignment="1">
      <alignment horizontal="right" vertical="center" wrapText="1" indent="1"/>
    </xf>
    <xf numFmtId="3" fontId="2" fillId="10" borderId="22" xfId="0" applyNumberFormat="1" applyFont="1" applyFill="1" applyBorder="1" applyAlignment="1">
      <alignment horizontal="right" vertical="center" wrapText="1" indent="1"/>
    </xf>
    <xf numFmtId="3" fontId="1" fillId="42" borderId="27" xfId="0" applyNumberFormat="1" applyFont="1" applyFill="1" applyBorder="1" applyAlignment="1">
      <alignment horizontal="right" vertical="center" wrapText="1" indent="1"/>
    </xf>
    <xf numFmtId="3" fontId="2" fillId="10" borderId="28" xfId="0" applyNumberFormat="1" applyFont="1" applyFill="1" applyBorder="1" applyAlignment="1">
      <alignment horizontal="right" vertical="center" wrapText="1" indent="1"/>
    </xf>
    <xf numFmtId="3" fontId="1" fillId="42" borderId="28" xfId="0" applyNumberFormat="1" applyFont="1" applyFill="1" applyBorder="1" applyAlignment="1">
      <alignment horizontal="right" vertical="center" wrapText="1" indent="1"/>
    </xf>
    <xf numFmtId="3" fontId="1" fillId="42" borderId="26" xfId="0" applyNumberFormat="1" applyFont="1" applyFill="1" applyBorder="1" applyAlignment="1">
      <alignment horizontal="right" vertical="center" wrapText="1" indent="1"/>
    </xf>
    <xf numFmtId="3" fontId="1" fillId="42" borderId="22" xfId="0" applyNumberFormat="1" applyFont="1" applyFill="1" applyBorder="1" applyAlignment="1">
      <alignment vertical="center" wrapText="1"/>
    </xf>
    <xf numFmtId="3" fontId="2" fillId="42" borderId="22" xfId="0" applyNumberFormat="1" applyFont="1" applyFill="1" applyBorder="1" applyAlignment="1">
      <alignment horizontal="right" vertical="center" wrapText="1" indent="1"/>
    </xf>
    <xf numFmtId="3" fontId="2" fillId="42" borderId="23" xfId="0" applyNumberFormat="1" applyFont="1" applyFill="1" applyBorder="1" applyAlignment="1">
      <alignment horizontal="right" vertical="center" wrapText="1" indent="1"/>
    </xf>
    <xf numFmtId="49" fontId="1" fillId="0" borderId="22" xfId="0" applyNumberFormat="1" applyFont="1" applyFill="1" applyBorder="1" applyAlignment="1">
      <alignment horizontal="left" vertical="top" indent="1"/>
    </xf>
    <xf numFmtId="3" fontId="2" fillId="10" borderId="23" xfId="0" applyNumberFormat="1" applyFont="1" applyFill="1" applyBorder="1" applyAlignment="1">
      <alignment horizontal="right" vertical="center" wrapText="1" indent="1"/>
    </xf>
    <xf numFmtId="3" fontId="1" fillId="10" borderId="26" xfId="0" applyNumberFormat="1" applyFont="1" applyFill="1" applyBorder="1" applyAlignment="1">
      <alignment horizontal="right" vertical="center" wrapText="1" indent="1"/>
    </xf>
    <xf numFmtId="3" fontId="1" fillId="10" borderId="27" xfId="0" applyNumberFormat="1" applyFont="1" applyFill="1" applyBorder="1" applyAlignment="1">
      <alignment horizontal="right" vertical="center" wrapText="1" indent="1"/>
    </xf>
    <xf numFmtId="3" fontId="1" fillId="61" borderId="22" xfId="0" applyNumberFormat="1" applyFont="1" applyFill="1" applyBorder="1" applyAlignment="1">
      <alignment horizontal="right" vertical="center" wrapText="1" indent="1"/>
    </xf>
    <xf numFmtId="172" fontId="1" fillId="42" borderId="23" xfId="0" applyNumberFormat="1" applyFont="1" applyFill="1" applyBorder="1" applyAlignment="1">
      <alignment horizontal="right" vertical="center" wrapText="1" indent="1"/>
    </xf>
    <xf numFmtId="172" fontId="2" fillId="0" borderId="22" xfId="0" applyNumberFormat="1" applyFont="1" applyFill="1" applyBorder="1" applyAlignment="1">
      <alignment horizontal="center" vertical="center" wrapText="1"/>
    </xf>
    <xf numFmtId="172" fontId="2" fillId="0" borderId="26" xfId="0" applyNumberFormat="1" applyFont="1" applyFill="1" applyBorder="1" applyAlignment="1">
      <alignment horizontal="center" vertical="center" wrapText="1"/>
    </xf>
    <xf numFmtId="3" fontId="2" fillId="10" borderId="28" xfId="0" applyNumberFormat="1" applyFont="1" applyFill="1" applyBorder="1" applyAlignment="1">
      <alignment horizontal="right" vertical="center" wrapText="1" indent="1"/>
    </xf>
    <xf numFmtId="3" fontId="2" fillId="0" borderId="28" xfId="0" applyNumberFormat="1" applyFont="1" applyFill="1" applyBorder="1" applyAlignment="1">
      <alignment horizontal="right" vertical="center" wrapText="1" indent="1"/>
    </xf>
    <xf numFmtId="3" fontId="2" fillId="10" borderId="33" xfId="0" applyNumberFormat="1" applyFont="1" applyFill="1" applyBorder="1" applyAlignment="1">
      <alignment horizontal="right" vertical="center" wrapText="1" indent="1"/>
    </xf>
    <xf numFmtId="3" fontId="1" fillId="42" borderId="22" xfId="0" applyNumberFormat="1" applyFont="1" applyFill="1" applyBorder="1" applyAlignment="1">
      <alignment horizontal="right" vertical="center" indent="1"/>
    </xf>
    <xf numFmtId="3" fontId="1" fillId="42" borderId="23" xfId="0" applyNumberFormat="1" applyFont="1" applyFill="1" applyBorder="1" applyAlignment="1">
      <alignment horizontal="right" vertical="center" indent="1"/>
    </xf>
    <xf numFmtId="0" fontId="90" fillId="0" borderId="0" xfId="83">
      <alignment/>
      <protection/>
    </xf>
    <xf numFmtId="0" fontId="99" fillId="0" borderId="22" xfId="83" applyFont="1" applyBorder="1" applyAlignment="1">
      <alignment horizontal="left" vertical="center" indent="1"/>
      <protection/>
    </xf>
    <xf numFmtId="0" fontId="8" fillId="0" borderId="22" xfId="0" applyFont="1" applyFill="1" applyBorder="1" applyAlignment="1">
      <alignment horizontal="left" vertical="center" wrapText="1" indent="1"/>
    </xf>
    <xf numFmtId="0" fontId="90" fillId="0" borderId="24" xfId="83" applyFont="1" applyBorder="1" applyAlignment="1">
      <alignment horizontal="center" vertical="center"/>
      <protection/>
    </xf>
    <xf numFmtId="0" fontId="90" fillId="0" borderId="22" xfId="83" applyFont="1" applyBorder="1" applyAlignment="1">
      <alignment horizontal="left" vertical="center" wrapText="1" indent="1"/>
      <protection/>
    </xf>
    <xf numFmtId="0" fontId="90" fillId="0" borderId="22" xfId="83" applyFont="1" applyBorder="1" applyAlignment="1">
      <alignment horizontal="left" vertical="center" indent="1"/>
      <protection/>
    </xf>
    <xf numFmtId="0" fontId="90" fillId="0" borderId="26" xfId="83" applyFont="1" applyBorder="1" applyAlignment="1">
      <alignment horizontal="left" vertical="center" indent="1"/>
      <protection/>
    </xf>
    <xf numFmtId="0" fontId="3" fillId="0" borderId="0" xfId="0" applyFont="1" applyBorder="1" applyAlignment="1">
      <alignment horizontal="center" vertical="center" wrapText="1"/>
    </xf>
    <xf numFmtId="0" fontId="1" fillId="0" borderId="0" xfId="0" applyFont="1" applyBorder="1" applyAlignment="1">
      <alignment horizontal="left" vertical="center" wrapText="1"/>
    </xf>
    <xf numFmtId="3" fontId="1" fillId="42" borderId="26" xfId="0" applyNumberFormat="1" applyFont="1" applyFill="1" applyBorder="1" applyAlignment="1">
      <alignment horizontal="right" vertical="center" indent="1"/>
    </xf>
    <xf numFmtId="3" fontId="1" fillId="42" borderId="27" xfId="0" applyNumberFormat="1" applyFont="1" applyFill="1" applyBorder="1" applyAlignment="1">
      <alignment horizontal="right" vertical="center" indent="1"/>
    </xf>
    <xf numFmtId="0" fontId="2" fillId="0" borderId="0" xfId="86" applyFont="1" applyAlignment="1">
      <alignment vertical="center" wrapText="1"/>
      <protection/>
    </xf>
    <xf numFmtId="3" fontId="1" fillId="0" borderId="34" xfId="86" applyNumberFormat="1" applyFont="1" applyFill="1" applyBorder="1" applyAlignment="1">
      <alignment horizontal="center" vertical="center" wrapText="1"/>
      <protection/>
    </xf>
    <xf numFmtId="0" fontId="1" fillId="61" borderId="35" xfId="86" applyFont="1" applyFill="1" applyBorder="1" applyAlignment="1">
      <alignment horizontal="center" vertical="center" wrapText="1"/>
      <protection/>
    </xf>
    <xf numFmtId="0" fontId="1" fillId="0" borderId="0" xfId="86" applyFont="1" applyAlignment="1">
      <alignment horizontal="center" vertical="center" wrapText="1"/>
      <protection/>
    </xf>
    <xf numFmtId="0" fontId="1" fillId="0" borderId="34" xfId="86" applyNumberFormat="1" applyFont="1" applyFill="1" applyBorder="1" applyAlignment="1">
      <alignment horizontal="center" vertical="center" wrapText="1"/>
      <protection/>
    </xf>
    <xf numFmtId="0" fontId="0" fillId="0" borderId="0" xfId="0" applyNumberFormat="1" applyAlignment="1">
      <alignment vertical="center" wrapText="1"/>
    </xf>
    <xf numFmtId="189" fontId="47" fillId="61" borderId="22" xfId="122" applyNumberFormat="1" applyFont="1" applyFill="1" applyBorder="1" applyAlignment="1" applyProtection="1" quotePrefix="1">
      <alignment horizontal="left" vertical="center" wrapText="1" indent="1"/>
      <protection locked="0"/>
    </xf>
    <xf numFmtId="189" fontId="46" fillId="61" borderId="22" xfId="130" applyNumberFormat="1" applyFont="1" applyFill="1" applyBorder="1" applyAlignment="1" applyProtection="1" quotePrefix="1">
      <alignment horizontal="left" vertical="center" wrapText="1" indent="1"/>
      <protection locked="0"/>
    </xf>
    <xf numFmtId="189" fontId="46" fillId="61" borderId="22" xfId="129" applyNumberFormat="1" applyFont="1" applyFill="1" applyBorder="1" applyProtection="1" quotePrefix="1">
      <alignment horizontal="left" vertical="center" indent="1"/>
      <protection locked="0"/>
    </xf>
    <xf numFmtId="0" fontId="2" fillId="0" borderId="22" xfId="0" applyFont="1" applyBorder="1" applyAlignment="1">
      <alignment/>
    </xf>
    <xf numFmtId="189" fontId="47" fillId="61" borderId="22" xfId="97" applyNumberFormat="1" applyFont="1" applyFill="1" applyBorder="1" quotePrefix="1">
      <alignment horizontal="left" vertical="center" indent="1"/>
    </xf>
    <xf numFmtId="189" fontId="47" fillId="61" borderId="22" xfId="97" applyNumberFormat="1" applyFont="1" applyFill="1" applyBorder="1">
      <alignment horizontal="left" vertical="center" indent="1"/>
    </xf>
    <xf numFmtId="189" fontId="46" fillId="61" borderId="22" xfId="129" applyNumberFormat="1" applyFont="1" applyFill="1" applyBorder="1" applyAlignment="1" applyProtection="1">
      <alignment vertical="center"/>
      <protection locked="0"/>
    </xf>
    <xf numFmtId="189" fontId="47" fillId="61" borderId="22" xfId="129" applyNumberFormat="1" applyFont="1" applyFill="1" applyBorder="1" applyProtection="1" quotePrefix="1">
      <alignment horizontal="left" vertical="center" indent="1"/>
      <protection locked="0"/>
    </xf>
    <xf numFmtId="189" fontId="46" fillId="61" borderId="22" xfId="130" applyNumberFormat="1" applyFont="1" applyFill="1" applyBorder="1" applyAlignment="1" applyProtection="1">
      <alignment horizontal="left" vertical="center" wrapText="1" indent="1"/>
      <protection locked="0"/>
    </xf>
    <xf numFmtId="0" fontId="0" fillId="0" borderId="0" xfId="84" applyProtection="1">
      <alignment/>
      <protection/>
    </xf>
    <xf numFmtId="0" fontId="0" fillId="0" borderId="0" xfId="84" applyAlignment="1" applyProtection="1">
      <alignment wrapText="1"/>
      <protection/>
    </xf>
    <xf numFmtId="0" fontId="0" fillId="0" borderId="0" xfId="84" applyAlignment="1" applyProtection="1">
      <alignment horizontal="center"/>
      <protection/>
    </xf>
    <xf numFmtId="199" fontId="48" fillId="0" borderId="0" xfId="84" applyNumberFormat="1" applyFont="1" applyProtection="1">
      <alignment/>
      <protection/>
    </xf>
    <xf numFmtId="0" fontId="0" fillId="0" borderId="0" xfId="84">
      <alignment/>
      <protection/>
    </xf>
    <xf numFmtId="0" fontId="0" fillId="0" borderId="0" xfId="84" applyAlignment="1">
      <alignment wrapText="1"/>
      <protection/>
    </xf>
    <xf numFmtId="0" fontId="0" fillId="0" borderId="0" xfId="84" applyAlignment="1">
      <alignment horizontal="center"/>
      <protection/>
    </xf>
    <xf numFmtId="3" fontId="48" fillId="0" borderId="0" xfId="84" applyNumberFormat="1" applyFont="1">
      <alignment/>
      <protection/>
    </xf>
    <xf numFmtId="3" fontId="0" fillId="0" borderId="0" xfId="84" applyNumberFormat="1" applyFont="1" applyAlignment="1">
      <alignment horizontal="right"/>
      <protection/>
    </xf>
    <xf numFmtId="3" fontId="0" fillId="0" borderId="0" xfId="84" applyNumberFormat="1" applyFont="1">
      <alignment/>
      <protection/>
    </xf>
    <xf numFmtId="49" fontId="1" fillId="10" borderId="22" xfId="84" applyNumberFormat="1" applyFont="1" applyFill="1" applyBorder="1" applyAlignment="1">
      <alignment horizontal="center"/>
      <protection/>
    </xf>
    <xf numFmtId="169" fontId="1" fillId="48" borderId="22" xfId="61" applyNumberFormat="1" applyFont="1" applyFill="1" applyBorder="1" applyAlignment="1">
      <alignment/>
    </xf>
    <xf numFmtId="49" fontId="2" fillId="0" borderId="22" xfId="84" applyNumberFormat="1" applyFont="1" applyBorder="1" applyAlignment="1">
      <alignment horizontal="center"/>
      <protection/>
    </xf>
    <xf numFmtId="169" fontId="2" fillId="0" borderId="22" xfId="61" applyNumberFormat="1" applyFont="1" applyBorder="1" applyAlignment="1" applyProtection="1">
      <alignment/>
      <protection locked="0"/>
    </xf>
    <xf numFmtId="169" fontId="1" fillId="0" borderId="22" xfId="61" applyNumberFormat="1" applyFont="1" applyBorder="1" applyAlignment="1" applyProtection="1">
      <alignment/>
      <protection locked="0"/>
    </xf>
    <xf numFmtId="49" fontId="1" fillId="0" borderId="22" xfId="84" applyNumberFormat="1" applyFont="1" applyFill="1" applyBorder="1" applyAlignment="1">
      <alignment horizontal="center"/>
      <protection/>
    </xf>
    <xf numFmtId="169" fontId="1" fillId="0" borderId="22" xfId="61" applyNumberFormat="1" applyFont="1" applyFill="1" applyBorder="1" applyAlignment="1" applyProtection="1">
      <alignment/>
      <protection locked="0"/>
    </xf>
    <xf numFmtId="169" fontId="1" fillId="10" borderId="22" xfId="61" applyNumberFormat="1" applyFont="1" applyFill="1" applyBorder="1" applyAlignment="1" applyProtection="1">
      <alignment/>
      <protection locked="0"/>
    </xf>
    <xf numFmtId="3" fontId="1" fillId="10" borderId="22" xfId="61" applyNumberFormat="1" applyFont="1" applyFill="1" applyBorder="1" applyAlignment="1">
      <alignment horizontal="right"/>
    </xf>
    <xf numFmtId="3" fontId="1" fillId="10" borderId="23" xfId="61" applyNumberFormat="1" applyFont="1" applyFill="1" applyBorder="1" applyAlignment="1">
      <alignment horizontal="right"/>
    </xf>
    <xf numFmtId="169" fontId="1" fillId="48" borderId="22" xfId="61" applyNumberFormat="1" applyFont="1" applyFill="1" applyBorder="1" applyAlignment="1" applyProtection="1">
      <alignment/>
      <protection locked="0"/>
    </xf>
    <xf numFmtId="49" fontId="2" fillId="0" borderId="22" xfId="84" applyNumberFormat="1" applyFont="1" applyFill="1" applyBorder="1" applyAlignment="1">
      <alignment horizontal="center"/>
      <protection/>
    </xf>
    <xf numFmtId="169" fontId="2" fillId="48" borderId="22" xfId="61" applyNumberFormat="1" applyFont="1" applyFill="1" applyBorder="1" applyAlignment="1">
      <alignment/>
    </xf>
    <xf numFmtId="169" fontId="2" fillId="10" borderId="22" xfId="61" applyNumberFormat="1" applyFont="1" applyFill="1" applyBorder="1" applyAlignment="1">
      <alignment/>
    </xf>
    <xf numFmtId="49" fontId="1" fillId="42" borderId="22" xfId="84" applyNumberFormat="1" applyFont="1" applyFill="1" applyBorder="1" applyAlignment="1">
      <alignment horizontal="center"/>
      <protection/>
    </xf>
    <xf numFmtId="169" fontId="2" fillId="42" borderId="22" xfId="61" applyNumberFormat="1" applyFont="1" applyFill="1" applyBorder="1" applyAlignment="1">
      <alignment/>
    </xf>
    <xf numFmtId="0" fontId="2" fillId="0" borderId="0" xfId="84" applyFont="1">
      <alignment/>
      <protection/>
    </xf>
    <xf numFmtId="0" fontId="2" fillId="0" borderId="0" xfId="84" applyFont="1" applyAlignment="1">
      <alignment horizontal="center"/>
      <protection/>
    </xf>
    <xf numFmtId="3" fontId="2" fillId="0" borderId="0" xfId="84" applyNumberFormat="1" applyFont="1" applyAlignment="1">
      <alignment horizontal="right"/>
      <protection/>
    </xf>
    <xf numFmtId="3" fontId="2" fillId="0" borderId="0" xfId="84" applyNumberFormat="1" applyFont="1">
      <alignment/>
      <protection/>
    </xf>
    <xf numFmtId="0" fontId="1" fillId="0" borderId="36" xfId="84" applyFont="1" applyBorder="1" applyAlignment="1" applyProtection="1">
      <alignment wrapText="1"/>
      <protection/>
    </xf>
    <xf numFmtId="49" fontId="1" fillId="0" borderId="22" xfId="84" applyNumberFormat="1" applyFont="1" applyBorder="1" applyAlignment="1" applyProtection="1">
      <alignment horizontal="center"/>
      <protection/>
    </xf>
    <xf numFmtId="0" fontId="2" fillId="0" borderId="37" xfId="84" applyFont="1" applyBorder="1" applyAlignment="1" applyProtection="1">
      <alignment wrapText="1"/>
      <protection/>
    </xf>
    <xf numFmtId="49" fontId="2" fillId="0" borderId="22" xfId="84" applyNumberFormat="1" applyFont="1" applyBorder="1" applyAlignment="1" applyProtection="1">
      <alignment horizontal="center"/>
      <protection/>
    </xf>
    <xf numFmtId="0" fontId="1" fillId="0" borderId="22" xfId="84" applyFont="1" applyBorder="1" applyAlignment="1" applyProtection="1">
      <alignment wrapText="1"/>
      <protection/>
    </xf>
    <xf numFmtId="0" fontId="2" fillId="0" borderId="22" xfId="84" applyFont="1" applyBorder="1" applyAlignment="1" applyProtection="1">
      <alignment wrapText="1"/>
      <protection/>
    </xf>
    <xf numFmtId="0" fontId="1" fillId="0" borderId="30" xfId="84" applyFont="1" applyBorder="1" applyAlignment="1" applyProtection="1">
      <alignment horizontal="center" wrapText="1"/>
      <protection/>
    </xf>
    <xf numFmtId="0" fontId="1" fillId="0" borderId="38" xfId="84" applyFont="1" applyBorder="1" applyAlignment="1" applyProtection="1">
      <alignment vertical="top" wrapText="1"/>
      <protection/>
    </xf>
    <xf numFmtId="0" fontId="1" fillId="0" borderId="31" xfId="84" applyFont="1" applyBorder="1" applyAlignment="1" applyProtection="1">
      <alignment vertical="top" wrapText="1"/>
      <protection/>
    </xf>
    <xf numFmtId="3" fontId="1" fillId="0" borderId="39" xfId="84" applyNumberFormat="1" applyFont="1" applyBorder="1" applyAlignment="1">
      <alignment horizontal="center" vertical="center" wrapText="1"/>
      <protection/>
    </xf>
    <xf numFmtId="3" fontId="2" fillId="10" borderId="33" xfId="86" applyNumberFormat="1" applyFont="1" applyFill="1" applyBorder="1" applyAlignment="1">
      <alignment horizontal="right" vertical="center" wrapText="1" indent="1"/>
      <protection/>
    </xf>
    <xf numFmtId="3" fontId="2" fillId="10" borderId="22" xfId="86" applyNumberFormat="1" applyFont="1" applyFill="1" applyBorder="1" applyAlignment="1">
      <alignment horizontal="right" vertical="center" wrapText="1" indent="1"/>
      <protection/>
    </xf>
    <xf numFmtId="49" fontId="2" fillId="0" borderId="29" xfId="84" applyNumberFormat="1" applyFont="1" applyBorder="1" applyAlignment="1">
      <alignment horizontal="center"/>
      <protection/>
    </xf>
    <xf numFmtId="49" fontId="2" fillId="0" borderId="40" xfId="84" applyNumberFormat="1" applyFont="1" applyBorder="1" applyAlignment="1">
      <alignment horizontal="center"/>
      <protection/>
    </xf>
    <xf numFmtId="3" fontId="1" fillId="42" borderId="35" xfId="0" applyNumberFormat="1" applyFont="1" applyFill="1" applyBorder="1" applyAlignment="1">
      <alignment horizontal="right" vertical="center" wrapText="1" indent="1"/>
    </xf>
    <xf numFmtId="3" fontId="1" fillId="42" borderId="41" xfId="0" applyNumberFormat="1" applyFont="1" applyFill="1" applyBorder="1" applyAlignment="1">
      <alignment horizontal="right" vertical="center" wrapText="1" indent="1"/>
    </xf>
    <xf numFmtId="49" fontId="2" fillId="0" borderId="42" xfId="84" applyNumberFormat="1" applyFont="1" applyBorder="1" applyAlignment="1">
      <alignment horizontal="center"/>
      <protection/>
    </xf>
    <xf numFmtId="3" fontId="1" fillId="42" borderId="43" xfId="0" applyNumberFormat="1" applyFont="1" applyFill="1" applyBorder="1" applyAlignment="1">
      <alignment horizontal="right" vertical="center" wrapText="1" indent="1"/>
    </xf>
    <xf numFmtId="3" fontId="2" fillId="10" borderId="39" xfId="0" applyNumberFormat="1" applyFont="1" applyFill="1" applyBorder="1" applyAlignment="1">
      <alignment horizontal="right" vertical="center" wrapText="1" indent="1"/>
    </xf>
    <xf numFmtId="0" fontId="1" fillId="0" borderId="30" xfId="84" applyFont="1" applyBorder="1" applyAlignment="1">
      <alignment horizontal="center" vertical="center" wrapText="1"/>
      <protection/>
    </xf>
    <xf numFmtId="0" fontId="1" fillId="0" borderId="22" xfId="84" applyFont="1" applyBorder="1" applyAlignment="1">
      <alignment vertical="center" wrapText="1"/>
      <protection/>
    </xf>
    <xf numFmtId="0" fontId="1" fillId="0" borderId="31" xfId="84" applyFont="1" applyBorder="1" applyAlignment="1">
      <alignment horizontal="center" vertical="center" wrapText="1"/>
      <protection/>
    </xf>
    <xf numFmtId="0" fontId="2" fillId="0" borderId="22" xfId="84" applyFont="1" applyBorder="1" applyAlignment="1">
      <alignment vertical="center" wrapText="1"/>
      <protection/>
    </xf>
    <xf numFmtId="0" fontId="1" fillId="0" borderId="24" xfId="84" applyFont="1" applyBorder="1" applyAlignment="1">
      <alignment horizontal="center" vertical="center" wrapText="1"/>
      <protection/>
    </xf>
    <xf numFmtId="0" fontId="1" fillId="0" borderId="38" xfId="84" applyFont="1" applyBorder="1" applyAlignment="1">
      <alignment horizontal="center" vertical="center" wrapText="1"/>
      <protection/>
    </xf>
    <xf numFmtId="0" fontId="2" fillId="0" borderId="33" xfId="84" applyFont="1" applyBorder="1" applyAlignment="1">
      <alignment vertical="center" wrapText="1"/>
      <protection/>
    </xf>
    <xf numFmtId="0" fontId="1" fillId="0" borderId="24" xfId="84" applyFont="1" applyBorder="1" applyAlignment="1">
      <alignment vertical="center" wrapText="1"/>
      <protection/>
    </xf>
    <xf numFmtId="0" fontId="2" fillId="0" borderId="28" xfId="84" applyFont="1" applyBorder="1" applyAlignment="1">
      <alignment vertical="center" wrapText="1"/>
      <protection/>
    </xf>
    <xf numFmtId="0" fontId="1" fillId="0" borderId="30" xfId="84" applyFont="1" applyBorder="1" applyAlignment="1">
      <alignment vertical="center" wrapText="1"/>
      <protection/>
    </xf>
    <xf numFmtId="0" fontId="1" fillId="0" borderId="24" xfId="84" applyFont="1" applyFill="1" applyBorder="1" applyAlignment="1">
      <alignment vertical="center" wrapText="1"/>
      <protection/>
    </xf>
    <xf numFmtId="0" fontId="1" fillId="0" borderId="22" xfId="84" applyFont="1" applyFill="1" applyBorder="1" applyAlignment="1">
      <alignment vertical="center" wrapText="1"/>
      <protection/>
    </xf>
    <xf numFmtId="0" fontId="1" fillId="0" borderId="22" xfId="84" applyFont="1" applyBorder="1" applyAlignment="1">
      <alignment horizontal="left" vertical="center" wrapText="1"/>
      <protection/>
    </xf>
    <xf numFmtId="0" fontId="1" fillId="0" borderId="33" xfId="84" applyFont="1" applyBorder="1" applyAlignment="1">
      <alignment vertical="center" wrapText="1"/>
      <protection/>
    </xf>
    <xf numFmtId="0" fontId="2" fillId="0" borderId="33" xfId="84" applyFont="1" applyBorder="1">
      <alignment/>
      <protection/>
    </xf>
    <xf numFmtId="0" fontId="2" fillId="0" borderId="22" xfId="84" applyFont="1" applyBorder="1">
      <alignment/>
      <protection/>
    </xf>
    <xf numFmtId="0" fontId="2" fillId="0" borderId="28" xfId="84" applyFont="1" applyBorder="1">
      <alignment/>
      <protection/>
    </xf>
    <xf numFmtId="0" fontId="2" fillId="10" borderId="22" xfId="0" applyFont="1" applyFill="1" applyBorder="1" applyAlignment="1">
      <alignment horizontal="right" vertical="center" wrapText="1" indent="1"/>
    </xf>
    <xf numFmtId="189" fontId="2" fillId="42" borderId="26" xfId="0" applyNumberFormat="1" applyFont="1" applyFill="1" applyBorder="1" applyAlignment="1">
      <alignment horizontal="right" vertical="center" wrapText="1" indent="1"/>
    </xf>
    <xf numFmtId="3" fontId="2" fillId="10" borderId="28" xfId="86" applyNumberFormat="1" applyFont="1" applyFill="1" applyBorder="1" applyAlignment="1">
      <alignment horizontal="right" vertical="center" wrapText="1" indent="1"/>
      <protection/>
    </xf>
    <xf numFmtId="3" fontId="1" fillId="42" borderId="32" xfId="0" applyNumberFormat="1" applyFont="1" applyFill="1" applyBorder="1" applyAlignment="1">
      <alignment horizontal="right" vertical="center" wrapText="1" indent="1"/>
    </xf>
    <xf numFmtId="3" fontId="1" fillId="42" borderId="39" xfId="0" applyNumberFormat="1" applyFont="1" applyFill="1" applyBorder="1" applyAlignment="1">
      <alignment horizontal="right" vertical="center" wrapText="1" indent="1"/>
    </xf>
    <xf numFmtId="0" fontId="1" fillId="61" borderId="41" xfId="86" applyFont="1" applyFill="1" applyBorder="1" applyAlignment="1">
      <alignment horizontal="center" vertical="center" wrapText="1"/>
      <protection/>
    </xf>
    <xf numFmtId="0" fontId="1" fillId="0" borderId="44" xfId="86" applyNumberFormat="1" applyFont="1" applyFill="1" applyBorder="1" applyAlignment="1">
      <alignment horizontal="center" vertical="center" wrapText="1"/>
      <protection/>
    </xf>
    <xf numFmtId="3" fontId="1" fillId="42" borderId="42" xfId="0" applyNumberFormat="1" applyFont="1" applyFill="1" applyBorder="1" applyAlignment="1">
      <alignment horizontal="right" vertical="center" wrapText="1" indent="1"/>
    </xf>
    <xf numFmtId="3" fontId="2" fillId="10" borderId="42" xfId="86" applyNumberFormat="1" applyFont="1" applyFill="1" applyBorder="1" applyAlignment="1">
      <alignment horizontal="right" vertical="center" wrapText="1" indent="1"/>
      <protection/>
    </xf>
    <xf numFmtId="3" fontId="2" fillId="10" borderId="29" xfId="86" applyNumberFormat="1" applyFont="1" applyFill="1" applyBorder="1" applyAlignment="1">
      <alignment horizontal="right" vertical="center" wrapText="1" indent="1"/>
      <protection/>
    </xf>
    <xf numFmtId="3" fontId="2" fillId="10" borderId="40" xfId="86" applyNumberFormat="1" applyFont="1" applyFill="1" applyBorder="1" applyAlignment="1">
      <alignment horizontal="right" vertical="center" wrapText="1" indent="1"/>
      <protection/>
    </xf>
    <xf numFmtId="3" fontId="1" fillId="42" borderId="29" xfId="0" applyNumberFormat="1" applyFont="1" applyFill="1" applyBorder="1" applyAlignment="1">
      <alignment horizontal="right" vertical="center" wrapText="1" indent="1"/>
    </xf>
    <xf numFmtId="3" fontId="1" fillId="42" borderId="45" xfId="0" applyNumberFormat="1" applyFont="1" applyFill="1" applyBorder="1" applyAlignment="1">
      <alignment horizontal="right" vertical="center" wrapText="1" indent="1"/>
    </xf>
    <xf numFmtId="3" fontId="1" fillId="42" borderId="46" xfId="0" applyNumberFormat="1" applyFont="1" applyFill="1" applyBorder="1" applyAlignment="1">
      <alignment horizontal="right" vertical="center" wrapText="1" indent="1"/>
    </xf>
    <xf numFmtId="0" fontId="18" fillId="0" borderId="33" xfId="84" applyFont="1" applyBorder="1">
      <alignment/>
      <protection/>
    </xf>
    <xf numFmtId="49" fontId="18" fillId="0" borderId="42" xfId="84" applyNumberFormat="1" applyFont="1" applyBorder="1" applyAlignment="1">
      <alignment horizontal="center"/>
      <protection/>
    </xf>
    <xf numFmtId="0" fontId="18" fillId="0" borderId="22" xfId="84" applyFont="1" applyBorder="1">
      <alignment/>
      <protection/>
    </xf>
    <xf numFmtId="49" fontId="18" fillId="0" borderId="29" xfId="84" applyNumberFormat="1" applyFont="1" applyBorder="1" applyAlignment="1">
      <alignment horizontal="center"/>
      <protection/>
    </xf>
    <xf numFmtId="0" fontId="18" fillId="0" borderId="22" xfId="84" applyFont="1" applyBorder="1" applyAlignment="1">
      <alignment vertical="center"/>
      <protection/>
    </xf>
    <xf numFmtId="49" fontId="43" fillId="48" borderId="29" xfId="84" applyNumberFormat="1" applyFont="1" applyFill="1" applyBorder="1" applyAlignment="1">
      <alignment horizontal="center"/>
      <protection/>
    </xf>
    <xf numFmtId="49" fontId="43" fillId="0" borderId="29" xfId="84" applyNumberFormat="1" applyFont="1" applyBorder="1" applyAlignment="1">
      <alignment horizontal="center"/>
      <protection/>
    </xf>
    <xf numFmtId="0" fontId="18" fillId="0" borderId="31" xfId="84" applyFont="1" applyBorder="1" applyAlignment="1">
      <alignment horizontal="left" indent="1"/>
      <protection/>
    </xf>
    <xf numFmtId="0" fontId="18" fillId="0" borderId="24" xfId="84" applyFont="1" applyBorder="1" applyAlignment="1">
      <alignment horizontal="left" indent="1"/>
      <protection/>
    </xf>
    <xf numFmtId="0" fontId="18" fillId="0" borderId="24" xfId="84" applyFont="1" applyFill="1" applyBorder="1" applyAlignment="1">
      <alignment horizontal="left" indent="1"/>
      <protection/>
    </xf>
    <xf numFmtId="3" fontId="1" fillId="42" borderId="33" xfId="0" applyNumberFormat="1" applyFont="1" applyFill="1" applyBorder="1" applyAlignment="1">
      <alignment horizontal="right" vertical="center" wrapText="1" indent="1"/>
    </xf>
    <xf numFmtId="0" fontId="18" fillId="0" borderId="35" xfId="84" applyFont="1" applyBorder="1" applyAlignment="1">
      <alignment horizontal="center"/>
      <protection/>
    </xf>
    <xf numFmtId="3" fontId="18" fillId="0" borderId="35" xfId="61" applyNumberFormat="1" applyFont="1" applyFill="1" applyBorder="1" applyAlignment="1">
      <alignment horizontal="center"/>
    </xf>
    <xf numFmtId="3" fontId="18" fillId="0" borderId="41" xfId="61" applyNumberFormat="1" applyFont="1" applyFill="1" applyBorder="1" applyAlignment="1">
      <alignment horizontal="center"/>
    </xf>
    <xf numFmtId="3" fontId="1" fillId="0" borderId="28" xfId="84" applyNumberFormat="1" applyFont="1" applyBorder="1" applyAlignment="1">
      <alignment horizontal="center" vertical="center"/>
      <protection/>
    </xf>
    <xf numFmtId="3" fontId="1" fillId="0" borderId="32" xfId="84" applyNumberFormat="1" applyFont="1" applyBorder="1" applyAlignment="1">
      <alignment horizontal="center" vertical="center"/>
      <protection/>
    </xf>
    <xf numFmtId="0" fontId="2" fillId="0" borderId="35" xfId="84" applyFont="1" applyBorder="1" applyAlignment="1">
      <alignment horizontal="center" vertical="center"/>
      <protection/>
    </xf>
    <xf numFmtId="3" fontId="2" fillId="0" borderId="35" xfId="84" applyNumberFormat="1" applyFont="1" applyBorder="1" applyAlignment="1">
      <alignment horizontal="center" vertical="center"/>
      <protection/>
    </xf>
    <xf numFmtId="3" fontId="2" fillId="0" borderId="41" xfId="84" applyNumberFormat="1" applyFont="1" applyBorder="1" applyAlignment="1">
      <alignment horizontal="center" vertical="center"/>
      <protection/>
    </xf>
    <xf numFmtId="199" fontId="1" fillId="0" borderId="28" xfId="84" applyNumberFormat="1" applyFont="1" applyBorder="1" applyAlignment="1" applyProtection="1">
      <alignment horizontal="center" vertical="center"/>
      <protection/>
    </xf>
    <xf numFmtId="199" fontId="1" fillId="0" borderId="32" xfId="84" applyNumberFormat="1" applyFont="1" applyBorder="1" applyAlignment="1" applyProtection="1">
      <alignment horizontal="center" vertical="center"/>
      <protection/>
    </xf>
    <xf numFmtId="199" fontId="2" fillId="0" borderId="35" xfId="84" applyNumberFormat="1" applyFont="1" applyBorder="1" applyAlignment="1" applyProtection="1">
      <alignment horizontal="center"/>
      <protection/>
    </xf>
    <xf numFmtId="199" fontId="2" fillId="0" borderId="41" xfId="84" applyNumberFormat="1" applyFont="1" applyBorder="1" applyAlignment="1" applyProtection="1">
      <alignment horizontal="center"/>
      <protection/>
    </xf>
    <xf numFmtId="3" fontId="1" fillId="42" borderId="23" xfId="0" applyNumberFormat="1" applyFont="1" applyFill="1" applyBorder="1" applyAlignment="1">
      <alignment horizontal="right" indent="1"/>
    </xf>
    <xf numFmtId="3" fontId="1" fillId="42" borderId="27" xfId="0" applyNumberFormat="1" applyFont="1" applyFill="1" applyBorder="1" applyAlignment="1">
      <alignment horizontal="right" indent="1"/>
    </xf>
    <xf numFmtId="0" fontId="0" fillId="0" borderId="0" xfId="84" applyAlignment="1">
      <alignment/>
      <protection/>
    </xf>
    <xf numFmtId="189" fontId="2" fillId="0" borderId="0" xfId="0" applyNumberFormat="1" applyFont="1" applyBorder="1" applyAlignment="1">
      <alignment/>
    </xf>
    <xf numFmtId="189" fontId="2" fillId="0" borderId="0" xfId="0" applyNumberFormat="1" applyFont="1" applyBorder="1" applyAlignment="1">
      <alignment wrapText="1"/>
    </xf>
    <xf numFmtId="0" fontId="23" fillId="0" borderId="0" xfId="0" applyFont="1" applyBorder="1" applyAlignment="1">
      <alignment horizontal="left"/>
    </xf>
    <xf numFmtId="0" fontId="23" fillId="0" borderId="0" xfId="0" applyFont="1" applyBorder="1" applyAlignment="1">
      <alignment horizontal="left" vertical="center"/>
    </xf>
    <xf numFmtId="0" fontId="2" fillId="0" borderId="0" xfId="83" applyFont="1">
      <alignment/>
      <protection/>
    </xf>
    <xf numFmtId="0" fontId="44" fillId="0" borderId="0" xfId="0" applyFont="1" applyAlignment="1">
      <alignment horizontal="left" vertical="center"/>
    </xf>
    <xf numFmtId="3" fontId="1" fillId="0" borderId="22" xfId="0" applyNumberFormat="1" applyFont="1" applyFill="1" applyBorder="1" applyAlignment="1">
      <alignment horizontal="right" vertical="center" indent="1"/>
    </xf>
    <xf numFmtId="3" fontId="1" fillId="0" borderId="23" xfId="0" applyNumberFormat="1" applyFont="1" applyFill="1" applyBorder="1" applyAlignment="1">
      <alignment horizontal="right" vertical="center" indent="1"/>
    </xf>
    <xf numFmtId="0" fontId="100" fillId="0" borderId="24" xfId="0" applyFont="1" applyBorder="1" applyAlignment="1">
      <alignment horizontal="center" vertical="center"/>
    </xf>
    <xf numFmtId="0" fontId="100" fillId="0" borderId="0" xfId="0" applyFont="1" applyAlignment="1">
      <alignment/>
    </xf>
    <xf numFmtId="49" fontId="2" fillId="62" borderId="22" xfId="0" applyNumberFormat="1" applyFont="1" applyFill="1" applyBorder="1" applyAlignment="1">
      <alignment horizontal="left" vertical="top" wrapText="1" indent="1"/>
    </xf>
    <xf numFmtId="0" fontId="52" fillId="0" borderId="0" xfId="0" applyFont="1" applyFill="1" applyAlignment="1">
      <alignment horizontal="left" vertical="center" indent="1"/>
    </xf>
    <xf numFmtId="0" fontId="2" fillId="0" borderId="22" xfId="83" applyFont="1" applyBorder="1" applyAlignment="1">
      <alignment horizontal="left" vertical="center" wrapText="1" indent="1"/>
      <protection/>
    </xf>
    <xf numFmtId="3" fontId="2" fillId="0" borderId="0" xfId="87" applyNumberFormat="1" applyFont="1" applyBorder="1" applyAlignment="1">
      <alignment horizontal="center" vertical="center" wrapText="1"/>
      <protection/>
    </xf>
    <xf numFmtId="4" fontId="2" fillId="10" borderId="26" xfId="0" applyNumberFormat="1" applyFont="1" applyFill="1" applyBorder="1" applyAlignment="1">
      <alignment horizontal="right" vertical="center" wrapText="1" indent="1"/>
    </xf>
    <xf numFmtId="4" fontId="1" fillId="42" borderId="26" xfId="87" applyNumberFormat="1" applyFont="1" applyFill="1" applyBorder="1" applyAlignment="1">
      <alignment horizontal="right" vertical="center" wrapText="1" indent="1"/>
      <protection/>
    </xf>
    <xf numFmtId="4" fontId="1" fillId="42" borderId="27" xfId="87" applyNumberFormat="1" applyFont="1" applyFill="1" applyBorder="1" applyAlignment="1">
      <alignment horizontal="right" vertical="center" wrapText="1" indent="1"/>
      <protection/>
    </xf>
    <xf numFmtId="0" fontId="18" fillId="0" borderId="23" xfId="0" applyFont="1" applyFill="1" applyBorder="1" applyAlignment="1">
      <alignment horizontal="center" vertical="center" wrapText="1"/>
    </xf>
    <xf numFmtId="4" fontId="2" fillId="10" borderId="22" xfId="0" applyNumberFormat="1" applyFont="1" applyFill="1" applyBorder="1" applyAlignment="1">
      <alignment horizontal="right" vertical="center" wrapText="1" indent="1"/>
    </xf>
    <xf numFmtId="4" fontId="1" fillId="42" borderId="23" xfId="0" applyNumberFormat="1" applyFont="1" applyFill="1" applyBorder="1" applyAlignment="1">
      <alignment horizontal="right" vertical="center" wrapText="1" indent="1"/>
    </xf>
    <xf numFmtId="4" fontId="1" fillId="42" borderId="22" xfId="0" applyNumberFormat="1" applyFont="1" applyFill="1" applyBorder="1" applyAlignment="1">
      <alignment horizontal="right" vertical="center" wrapText="1" indent="1"/>
    </xf>
    <xf numFmtId="4" fontId="1" fillId="42" borderId="26" xfId="0" applyNumberFormat="1" applyFont="1" applyFill="1" applyBorder="1" applyAlignment="1">
      <alignment horizontal="right" vertical="center" wrapText="1" indent="1"/>
    </xf>
    <xf numFmtId="4" fontId="1" fillId="42" borderId="27" xfId="0" applyNumberFormat="1" applyFont="1" applyFill="1" applyBorder="1" applyAlignment="1">
      <alignment horizontal="right" vertical="center" wrapText="1" indent="1"/>
    </xf>
    <xf numFmtId="49" fontId="1" fillId="0" borderId="22" xfId="85" applyNumberFormat="1" applyFont="1" applyBorder="1" applyAlignment="1">
      <alignment horizontal="left" vertical="center" wrapText="1" indent="1"/>
      <protection/>
    </xf>
    <xf numFmtId="3" fontId="1" fillId="42" borderId="22" xfId="85" applyNumberFormat="1" applyFont="1" applyFill="1" applyBorder="1" applyAlignment="1">
      <alignment horizontal="right" vertical="center" wrapText="1" indent="1"/>
      <protection/>
    </xf>
    <xf numFmtId="3" fontId="2" fillId="10" borderId="22" xfId="85" applyNumberFormat="1" applyFont="1" applyFill="1" applyBorder="1" applyAlignment="1">
      <alignment horizontal="right" vertical="center" wrapText="1" indent="1"/>
      <protection/>
    </xf>
    <xf numFmtId="0" fontId="2" fillId="0" borderId="22" xfId="85" applyFont="1" applyBorder="1" applyAlignment="1">
      <alignment horizontal="left" vertical="top" wrapText="1" indent="1"/>
      <protection/>
    </xf>
    <xf numFmtId="3" fontId="2" fillId="10" borderId="28" xfId="85" applyNumberFormat="1" applyFont="1" applyFill="1" applyBorder="1" applyAlignment="1">
      <alignment horizontal="right" vertical="center" wrapText="1" indent="1"/>
      <protection/>
    </xf>
    <xf numFmtId="0" fontId="2" fillId="0" borderId="28" xfId="85" applyFont="1" applyBorder="1" applyAlignment="1">
      <alignment horizontal="left" vertical="top" wrapText="1" indent="1"/>
      <protection/>
    </xf>
    <xf numFmtId="0" fontId="8" fillId="0" borderId="0" xfId="0" applyFont="1" applyAlignment="1">
      <alignment horizontal="center" vertical="center"/>
    </xf>
    <xf numFmtId="0" fontId="8" fillId="0" borderId="0" xfId="0" applyFont="1" applyAlignment="1">
      <alignment horizontal="left" indent="1"/>
    </xf>
    <xf numFmtId="0" fontId="8" fillId="0" borderId="0" xfId="0" applyFont="1" applyAlignment="1">
      <alignment/>
    </xf>
    <xf numFmtId="0" fontId="0" fillId="0" borderId="0" xfId="84" applyBorder="1" applyAlignment="1">
      <alignment/>
      <protection/>
    </xf>
    <xf numFmtId="49" fontId="1" fillId="0" borderId="47" xfId="84" applyNumberFormat="1" applyFont="1" applyFill="1" applyBorder="1" applyAlignment="1">
      <alignment horizontal="center"/>
      <protection/>
    </xf>
    <xf numFmtId="169" fontId="1" fillId="0" borderId="47" xfId="61" applyNumberFormat="1" applyFont="1" applyBorder="1" applyAlignment="1">
      <alignment/>
    </xf>
    <xf numFmtId="3" fontId="1" fillId="42" borderId="47" xfId="0" applyNumberFormat="1" applyFont="1" applyFill="1" applyBorder="1" applyAlignment="1">
      <alignment horizontal="right" vertical="center" wrapText="1" indent="1"/>
    </xf>
    <xf numFmtId="3" fontId="1" fillId="42" borderId="48" xfId="0" applyNumberFormat="1" applyFont="1" applyFill="1" applyBorder="1" applyAlignment="1">
      <alignment horizontal="right" vertical="center" wrapText="1" indent="1"/>
    </xf>
    <xf numFmtId="0" fontId="2" fillId="0" borderId="24" xfId="0" applyFont="1" applyFill="1" applyBorder="1" applyAlignment="1">
      <alignment horizontal="center" vertical="center"/>
    </xf>
    <xf numFmtId="0" fontId="107" fillId="0" borderId="0" xfId="0" applyFont="1" applyAlignment="1">
      <alignment vertical="center"/>
    </xf>
    <xf numFmtId="0" fontId="100" fillId="0" borderId="0" xfId="0" applyFont="1" applyAlignment="1">
      <alignment wrapText="1"/>
    </xf>
    <xf numFmtId="3" fontId="2" fillId="0" borderId="0" xfId="87" applyNumberFormat="1" applyFont="1" applyBorder="1" applyAlignment="1">
      <alignment vertical="center"/>
      <protection/>
    </xf>
    <xf numFmtId="0" fontId="0" fillId="0" borderId="0" xfId="0" applyFont="1" applyBorder="1" applyAlignment="1">
      <alignment/>
    </xf>
    <xf numFmtId="3" fontId="1" fillId="42" borderId="49" xfId="0" applyNumberFormat="1" applyFont="1" applyFill="1" applyBorder="1" applyAlignment="1">
      <alignment horizontal="right" vertical="center" wrapText="1" indent="1"/>
    </xf>
    <xf numFmtId="199" fontId="1" fillId="0" borderId="48" xfId="84" applyNumberFormat="1" applyFont="1" applyBorder="1" applyAlignment="1" applyProtection="1">
      <alignment horizontal="center" vertical="center" wrapText="1"/>
      <protection/>
    </xf>
    <xf numFmtId="3" fontId="2" fillId="10" borderId="23" xfId="86" applyNumberFormat="1" applyFont="1" applyFill="1" applyBorder="1" applyAlignment="1">
      <alignment horizontal="right" vertical="center" wrapText="1" indent="1"/>
      <protection/>
    </xf>
    <xf numFmtId="3" fontId="2" fillId="63" borderId="22" xfId="86" applyNumberFormat="1" applyFont="1" applyFill="1" applyBorder="1" applyAlignment="1">
      <alignment horizontal="right" vertical="center" wrapText="1" indent="1"/>
      <protection/>
    </xf>
    <xf numFmtId="49" fontId="1" fillId="63" borderId="33" xfId="84" applyNumberFormat="1" applyFont="1" applyFill="1" applyBorder="1" applyAlignment="1" applyProtection="1">
      <alignment horizontal="center"/>
      <protection/>
    </xf>
    <xf numFmtId="0" fontId="2" fillId="0" borderId="35" xfId="84" applyFont="1" applyBorder="1" applyAlignment="1" applyProtection="1">
      <alignment horizontal="center"/>
      <protection/>
    </xf>
    <xf numFmtId="199" fontId="2" fillId="0" borderId="50" xfId="84" applyNumberFormat="1" applyFont="1" applyBorder="1" applyAlignment="1" applyProtection="1">
      <alignment horizontal="center"/>
      <protection/>
    </xf>
    <xf numFmtId="49" fontId="100" fillId="0" borderId="22" xfId="0" applyNumberFormat="1" applyFont="1" applyFill="1" applyBorder="1" applyAlignment="1">
      <alignment horizontal="left" vertical="top" wrapText="1" indent="1"/>
    </xf>
    <xf numFmtId="0" fontId="2" fillId="0" borderId="0" xfId="0" applyFont="1" applyFill="1" applyBorder="1" applyAlignment="1">
      <alignment/>
    </xf>
    <xf numFmtId="0" fontId="1" fillId="0" borderId="0" xfId="0" applyFont="1" applyFill="1" applyBorder="1" applyAlignment="1">
      <alignment horizontal="center" vertical="center"/>
    </xf>
    <xf numFmtId="49" fontId="1" fillId="0" borderId="22" xfId="0" applyNumberFormat="1" applyFont="1" applyFill="1" applyBorder="1" applyAlignment="1">
      <alignment horizontal="left" vertical="center" wrapText="1"/>
    </xf>
    <xf numFmtId="0" fontId="2" fillId="0" borderId="0" xfId="0" applyFont="1" applyFill="1" applyBorder="1" applyAlignment="1">
      <alignment vertical="center"/>
    </xf>
    <xf numFmtId="0" fontId="2" fillId="0" borderId="25" xfId="0" applyFont="1" applyFill="1" applyBorder="1" applyAlignment="1">
      <alignment horizontal="center" vertical="center" wrapText="1"/>
    </xf>
    <xf numFmtId="49" fontId="2" fillId="0" borderId="0" xfId="0" applyNumberFormat="1" applyFont="1" applyFill="1" applyBorder="1" applyAlignment="1">
      <alignment horizontal="left" indent="1"/>
    </xf>
    <xf numFmtId="0" fontId="18" fillId="0" borderId="0" xfId="0" applyFont="1" applyFill="1" applyBorder="1" applyAlignment="1">
      <alignment vertical="center"/>
    </xf>
    <xf numFmtId="0" fontId="23" fillId="0" borderId="0" xfId="82" applyFont="1" applyAlignment="1">
      <alignment horizontal="center" vertical="center" wrapText="1"/>
      <protection/>
    </xf>
    <xf numFmtId="0" fontId="2" fillId="0" borderId="0" xfId="82" applyFont="1">
      <alignment/>
      <protection/>
    </xf>
    <xf numFmtId="0" fontId="2" fillId="0" borderId="0" xfId="82" applyFont="1" applyAlignment="1">
      <alignment horizontal="center"/>
      <protection/>
    </xf>
    <xf numFmtId="0" fontId="1" fillId="0" borderId="24" xfId="82" applyFont="1" applyBorder="1" applyAlignment="1">
      <alignment horizontal="center" vertical="center" wrapText="1"/>
      <protection/>
    </xf>
    <xf numFmtId="49" fontId="1" fillId="0" borderId="22" xfId="82" applyNumberFormat="1" applyFont="1" applyBorder="1" applyAlignment="1">
      <alignment horizontal="center" vertical="center" wrapText="1"/>
      <protection/>
    </xf>
    <xf numFmtId="0" fontId="1" fillId="0" borderId="22" xfId="82" applyFont="1" applyBorder="1" applyAlignment="1">
      <alignment horizontal="center" vertical="center" wrapText="1"/>
      <protection/>
    </xf>
    <xf numFmtId="0" fontId="1" fillId="0" borderId="23" xfId="82" applyFont="1" applyBorder="1" applyAlignment="1">
      <alignment horizontal="center" vertical="center" wrapText="1"/>
      <protection/>
    </xf>
    <xf numFmtId="0" fontId="2" fillId="0" borderId="24" xfId="82" applyFont="1" applyBorder="1" applyAlignment="1">
      <alignment horizontal="center" wrapText="1"/>
      <protection/>
    </xf>
    <xf numFmtId="49" fontId="1" fillId="0" borderId="22" xfId="82" applyNumberFormat="1" applyFont="1" applyBorder="1" applyAlignment="1">
      <alignment vertical="top" wrapText="1"/>
      <protection/>
    </xf>
    <xf numFmtId="3" fontId="2" fillId="0" borderId="22" xfId="82" applyNumberFormat="1" applyFont="1" applyFill="1" applyBorder="1" applyAlignment="1">
      <alignment horizontal="center" wrapText="1"/>
      <protection/>
    </xf>
    <xf numFmtId="0" fontId="2" fillId="0" borderId="24" xfId="82" applyFont="1" applyBorder="1" applyAlignment="1">
      <alignment horizontal="center" vertical="center" wrapText="1"/>
      <protection/>
    </xf>
    <xf numFmtId="49" fontId="1" fillId="0" borderId="22" xfId="82" applyNumberFormat="1" applyFont="1" applyBorder="1" applyAlignment="1">
      <alignment horizontal="left" vertical="center" wrapText="1" indent="1"/>
      <protection/>
    </xf>
    <xf numFmtId="49" fontId="2" fillId="0" borderId="22" xfId="82" applyNumberFormat="1" applyFont="1" applyBorder="1" applyAlignment="1">
      <alignment horizontal="left" vertical="center" wrapText="1" indent="1"/>
      <protection/>
    </xf>
    <xf numFmtId="0" fontId="2" fillId="0" borderId="0" xfId="82" applyFont="1" applyFill="1" applyAlignment="1">
      <alignment horizontal="center"/>
      <protection/>
    </xf>
    <xf numFmtId="0" fontId="2" fillId="0" borderId="0" xfId="82" applyFont="1" applyFill="1">
      <alignment/>
      <protection/>
    </xf>
    <xf numFmtId="49" fontId="2" fillId="62" borderId="22" xfId="82" applyNumberFormat="1" applyFont="1" applyFill="1" applyBorder="1" applyAlignment="1">
      <alignment horizontal="left" vertical="center" wrapText="1" indent="1"/>
      <protection/>
    </xf>
    <xf numFmtId="49" fontId="1" fillId="0" borderId="26" xfId="82" applyNumberFormat="1" applyFont="1" applyBorder="1" applyAlignment="1">
      <alignment horizontal="left" vertical="center" wrapText="1" indent="1"/>
      <protection/>
    </xf>
    <xf numFmtId="0" fontId="2" fillId="0" borderId="0" xfId="82" applyFont="1" applyFill="1" applyBorder="1" applyAlignment="1">
      <alignment horizontal="center" vertical="center" wrapText="1"/>
      <protection/>
    </xf>
    <xf numFmtId="49" fontId="1" fillId="0" borderId="0" xfId="82" applyNumberFormat="1" applyFont="1" applyFill="1" applyBorder="1" applyAlignment="1">
      <alignment horizontal="left" vertical="top" wrapText="1" indent="1"/>
      <protection/>
    </xf>
    <xf numFmtId="3" fontId="1" fillId="0" borderId="0" xfId="82" applyNumberFormat="1" applyFont="1" applyFill="1" applyBorder="1" applyAlignment="1">
      <alignment horizontal="right" vertical="center" wrapText="1" indent="1"/>
      <protection/>
    </xf>
    <xf numFmtId="0" fontId="2" fillId="0" borderId="0" xfId="82" applyFont="1" applyAlignment="1">
      <alignment horizontal="center"/>
      <protection/>
    </xf>
    <xf numFmtId="0" fontId="2" fillId="0" borderId="0" xfId="82" applyFont="1">
      <alignment/>
      <protection/>
    </xf>
    <xf numFmtId="49" fontId="2" fillId="0" borderId="0" xfId="82" applyNumberFormat="1" applyFont="1">
      <alignment/>
      <protection/>
    </xf>
    <xf numFmtId="49" fontId="2" fillId="0" borderId="0" xfId="82" applyNumberFormat="1" applyFont="1">
      <alignment/>
      <protection/>
    </xf>
    <xf numFmtId="0" fontId="2" fillId="0" borderId="29" xfId="0" applyFont="1" applyFill="1" applyBorder="1" applyAlignment="1">
      <alignment horizontal="center" vertical="center" wrapText="1"/>
    </xf>
    <xf numFmtId="49" fontId="99" fillId="0" borderId="22" xfId="0" applyNumberFormat="1" applyFont="1" applyBorder="1" applyAlignment="1">
      <alignment horizontal="left" vertical="center" wrapText="1" indent="1"/>
    </xf>
    <xf numFmtId="49" fontId="90" fillId="0" borderId="22" xfId="0" applyNumberFormat="1" applyFont="1" applyBorder="1" applyAlignment="1">
      <alignment horizontal="left" vertical="center" wrapText="1" indent="1"/>
    </xf>
    <xf numFmtId="0" fontId="99" fillId="0" borderId="33" xfId="83" applyFont="1" applyBorder="1" applyAlignment="1">
      <alignment horizontal="center" vertical="center"/>
      <protection/>
    </xf>
    <xf numFmtId="0" fontId="99" fillId="0" borderId="31" xfId="83" applyFont="1" applyBorder="1" applyAlignment="1">
      <alignment vertical="center"/>
      <protection/>
    </xf>
    <xf numFmtId="0" fontId="99" fillId="0" borderId="33" xfId="83" applyFont="1" applyBorder="1" applyAlignment="1">
      <alignment vertical="center"/>
      <protection/>
    </xf>
    <xf numFmtId="0" fontId="99" fillId="0" borderId="39" xfId="83" applyFont="1" applyBorder="1" applyAlignment="1">
      <alignment horizontal="center" vertical="center"/>
      <protection/>
    </xf>
    <xf numFmtId="0" fontId="99" fillId="0" borderId="26" xfId="83" applyFont="1" applyBorder="1" applyAlignment="1">
      <alignment horizontal="center" vertical="center" wrapText="1"/>
      <protection/>
    </xf>
    <xf numFmtId="0" fontId="99" fillId="0" borderId="51" xfId="83" applyFont="1" applyBorder="1" applyAlignment="1">
      <alignment horizontal="center" vertical="center" wrapText="1"/>
      <protection/>
    </xf>
    <xf numFmtId="49" fontId="1" fillId="64" borderId="22" xfId="0" applyNumberFormat="1" applyFont="1" applyFill="1" applyBorder="1" applyAlignment="1">
      <alignment horizontal="left" vertical="top" wrapText="1" indent="1"/>
    </xf>
    <xf numFmtId="4" fontId="2" fillId="0" borderId="0" xfId="0" applyNumberFormat="1" applyFont="1" applyFill="1" applyAlignment="1">
      <alignment horizontal="center" vertical="center"/>
    </xf>
    <xf numFmtId="0" fontId="100" fillId="0" borderId="0" xfId="0" applyFont="1" applyBorder="1" applyAlignment="1">
      <alignment horizontal="left" vertical="center"/>
    </xf>
    <xf numFmtId="3" fontId="2" fillId="0" borderId="23" xfId="0" applyNumberFormat="1" applyFont="1" applyFill="1" applyBorder="1" applyAlignment="1">
      <alignment horizontal="center" vertical="center" wrapText="1"/>
    </xf>
    <xf numFmtId="0" fontId="2" fillId="0" borderId="24" xfId="85" applyFont="1" applyBorder="1" applyAlignment="1">
      <alignment horizontal="center" vertical="center" wrapText="1"/>
      <protection/>
    </xf>
    <xf numFmtId="3" fontId="1" fillId="42" borderId="23" xfId="85" applyNumberFormat="1" applyFont="1" applyFill="1" applyBorder="1" applyAlignment="1">
      <alignment horizontal="right" vertical="center" wrapText="1" indent="1"/>
      <protection/>
    </xf>
    <xf numFmtId="0" fontId="2" fillId="0" borderId="25" xfId="85" applyFont="1" applyBorder="1" applyAlignment="1">
      <alignment horizontal="center" vertical="center" wrapText="1"/>
      <protection/>
    </xf>
    <xf numFmtId="3" fontId="1" fillId="42" borderId="26" xfId="85" applyNumberFormat="1" applyFont="1" applyFill="1" applyBorder="1" applyAlignment="1">
      <alignment horizontal="right" vertical="center" wrapText="1" indent="1"/>
      <protection/>
    </xf>
    <xf numFmtId="3" fontId="1" fillId="42" borderId="26" xfId="85" applyNumberFormat="1" applyFont="1" applyFill="1" applyBorder="1" applyAlignment="1">
      <alignment horizontal="right" vertical="center" wrapText="1" indent="1"/>
      <protection/>
    </xf>
    <xf numFmtId="3" fontId="1" fillId="42" borderId="27" xfId="85" applyNumberFormat="1" applyFont="1" applyFill="1" applyBorder="1" applyAlignment="1">
      <alignment horizontal="right" vertical="center" wrapText="1" indent="1"/>
      <protection/>
    </xf>
    <xf numFmtId="3" fontId="1" fillId="42" borderId="43" xfId="0" applyNumberFormat="1" applyFont="1" applyFill="1" applyBorder="1" applyAlignment="1">
      <alignment horizontal="right" vertical="center" wrapText="1" indent="1"/>
    </xf>
    <xf numFmtId="3" fontId="2" fillId="0" borderId="43" xfId="82" applyNumberFormat="1" applyFont="1" applyFill="1" applyBorder="1" applyAlignment="1">
      <alignment horizontal="center" wrapText="1"/>
      <protection/>
    </xf>
    <xf numFmtId="49" fontId="2" fillId="0" borderId="22" xfId="82" applyNumberFormat="1" applyFont="1" applyBorder="1" applyAlignment="1">
      <alignment horizontal="left" vertical="center" wrapText="1" indent="1"/>
      <protection/>
    </xf>
    <xf numFmtId="49" fontId="2" fillId="0" borderId="22" xfId="82" applyNumberFormat="1" applyFont="1" applyFill="1" applyBorder="1" applyAlignment="1">
      <alignment horizontal="left" vertical="center" wrapText="1" indent="1"/>
      <protection/>
    </xf>
    <xf numFmtId="49" fontId="108" fillId="0" borderId="22" xfId="0" applyNumberFormat="1" applyFont="1" applyFill="1" applyBorder="1" applyAlignment="1">
      <alignment horizontal="left" vertical="center" wrapText="1" indent="1"/>
    </xf>
    <xf numFmtId="0" fontId="90" fillId="0" borderId="0" xfId="83" applyAlignment="1">
      <alignment horizontal="right"/>
      <protection/>
    </xf>
    <xf numFmtId="0" fontId="90" fillId="0" borderId="25" xfId="83" applyFont="1" applyBorder="1" applyAlignment="1">
      <alignment horizontal="center" vertical="center"/>
      <protection/>
    </xf>
    <xf numFmtId="189" fontId="1" fillId="42" borderId="27" xfId="0" applyNumberFormat="1" applyFont="1" applyFill="1" applyBorder="1" applyAlignment="1">
      <alignment horizontal="right" vertical="center" wrapText="1" indent="1"/>
    </xf>
    <xf numFmtId="3" fontId="1" fillId="0" borderId="0" xfId="86" applyNumberFormat="1" applyFont="1" applyBorder="1" applyAlignment="1">
      <alignment horizontal="left" vertical="center" wrapText="1"/>
      <protection/>
    </xf>
    <xf numFmtId="3" fontId="1" fillId="0" borderId="52" xfId="86" applyNumberFormat="1" applyFont="1" applyBorder="1" applyAlignment="1">
      <alignment horizontal="left" vertical="center" wrapText="1"/>
      <protection/>
    </xf>
    <xf numFmtId="0" fontId="2" fillId="0" borderId="24" xfId="0" applyFont="1" applyBorder="1" applyAlignment="1">
      <alignment horizontal="center" vertical="top"/>
    </xf>
    <xf numFmtId="49" fontId="100" fillId="0" borderId="22" xfId="0" applyNumberFormat="1" applyFont="1" applyFill="1" applyBorder="1" applyAlignment="1">
      <alignment horizontal="left" vertical="top" wrapText="1"/>
    </xf>
    <xf numFmtId="0" fontId="1" fillId="0" borderId="25" xfId="84" applyFont="1" applyBorder="1" applyAlignment="1" applyProtection="1">
      <alignment vertical="top" wrapText="1"/>
      <protection/>
    </xf>
    <xf numFmtId="49" fontId="2" fillId="0" borderId="26" xfId="84" applyNumberFormat="1" applyFont="1" applyBorder="1" applyAlignment="1" applyProtection="1">
      <alignment horizontal="center"/>
      <protection/>
    </xf>
    <xf numFmtId="3" fontId="2" fillId="10" borderId="26" xfId="86" applyNumberFormat="1" applyFont="1" applyFill="1" applyBorder="1" applyAlignment="1">
      <alignment horizontal="right" vertical="center" wrapText="1" indent="1"/>
      <protection/>
    </xf>
    <xf numFmtId="3" fontId="2" fillId="10" borderId="27" xfId="86" applyNumberFormat="1" applyFont="1" applyFill="1" applyBorder="1" applyAlignment="1">
      <alignment horizontal="right" vertical="center" wrapText="1" indent="1"/>
      <protection/>
    </xf>
    <xf numFmtId="0" fontId="2" fillId="0" borderId="0" xfId="0" applyFont="1" applyAlignment="1">
      <alignment horizontal="left" vertical="center"/>
    </xf>
    <xf numFmtId="0" fontId="99" fillId="0" borderId="42" xfId="83" applyFont="1" applyBorder="1" applyAlignment="1">
      <alignment horizontal="center" vertical="center"/>
      <protection/>
    </xf>
    <xf numFmtId="0" fontId="2" fillId="10" borderId="29" xfId="0" applyFont="1" applyFill="1" applyBorder="1" applyAlignment="1">
      <alignment horizontal="right" vertical="center" wrapText="1" indent="1"/>
    </xf>
    <xf numFmtId="0" fontId="23" fillId="0" borderId="0" xfId="0" applyFont="1" applyBorder="1" applyAlignment="1">
      <alignment horizontal="left" vertical="center" wrapText="1"/>
    </xf>
    <xf numFmtId="49" fontId="43" fillId="48" borderId="50" xfId="84" applyNumberFormat="1" applyFont="1" applyFill="1" applyBorder="1" applyAlignment="1">
      <alignment horizontal="center" vertical="center"/>
      <protection/>
    </xf>
    <xf numFmtId="0" fontId="2" fillId="0" borderId="24" xfId="84" applyFont="1" applyBorder="1" applyAlignment="1">
      <alignment horizontal="left" indent="1"/>
      <protection/>
    </xf>
    <xf numFmtId="0" fontId="2" fillId="0" borderId="31" xfId="84" applyFont="1" applyBorder="1" applyAlignment="1">
      <alignment horizontal="left" indent="1"/>
      <protection/>
    </xf>
    <xf numFmtId="0" fontId="2" fillId="0" borderId="24" xfId="84" applyFont="1" applyFill="1" applyBorder="1" applyAlignment="1">
      <alignment horizontal="left" indent="1"/>
      <protection/>
    </xf>
    <xf numFmtId="0" fontId="2" fillId="0" borderId="30" xfId="84" applyFont="1" applyFill="1" applyBorder="1" applyAlignment="1">
      <alignment horizontal="left" indent="1"/>
      <protection/>
    </xf>
    <xf numFmtId="49" fontId="1" fillId="10" borderId="33" xfId="84" applyNumberFormat="1" applyFont="1" applyFill="1" applyBorder="1" applyAlignment="1">
      <alignment horizontal="center" vertical="center"/>
      <protection/>
    </xf>
    <xf numFmtId="49" fontId="1" fillId="0" borderId="22" xfId="84" applyNumberFormat="1" applyFont="1" applyBorder="1" applyAlignment="1">
      <alignment horizontal="center" vertical="center"/>
      <protection/>
    </xf>
    <xf numFmtId="49" fontId="2" fillId="0" borderId="29" xfId="84" applyNumberFormat="1" applyFont="1" applyBorder="1" applyAlignment="1">
      <alignment horizontal="center" vertical="center"/>
      <protection/>
    </xf>
    <xf numFmtId="49" fontId="1" fillId="0" borderId="29" xfId="84" applyNumberFormat="1" applyFont="1" applyBorder="1" applyAlignment="1">
      <alignment horizontal="center" vertical="center"/>
      <protection/>
    </xf>
    <xf numFmtId="49" fontId="2" fillId="0" borderId="40" xfId="84" applyNumberFormat="1" applyFont="1" applyBorder="1" applyAlignment="1">
      <alignment horizontal="center" vertical="center"/>
      <protection/>
    </xf>
    <xf numFmtId="49" fontId="1" fillId="10" borderId="50" xfId="84" applyNumberFormat="1" applyFont="1" applyFill="1" applyBorder="1" applyAlignment="1">
      <alignment horizontal="center" vertical="center"/>
      <protection/>
    </xf>
    <xf numFmtId="49" fontId="2" fillId="0" borderId="42" xfId="84" applyNumberFormat="1" applyFont="1" applyBorder="1" applyAlignment="1">
      <alignment horizontal="center" vertical="center"/>
      <protection/>
    </xf>
    <xf numFmtId="49" fontId="2" fillId="42" borderId="50" xfId="84" applyNumberFormat="1" applyFont="1" applyFill="1" applyBorder="1" applyAlignment="1">
      <alignment horizontal="center" vertical="center"/>
      <protection/>
    </xf>
    <xf numFmtId="0" fontId="2" fillId="0" borderId="24" xfId="82" applyFont="1" applyFill="1" applyBorder="1" applyAlignment="1">
      <alignment horizontal="center" vertical="center" wrapText="1"/>
      <protection/>
    </xf>
    <xf numFmtId="0" fontId="2" fillId="0" borderId="25" xfId="82" applyFont="1" applyFill="1" applyBorder="1" applyAlignment="1">
      <alignment horizontal="center" vertical="center" wrapText="1"/>
      <protection/>
    </xf>
    <xf numFmtId="0" fontId="99" fillId="0" borderId="22" xfId="87" applyFont="1" applyBorder="1" applyAlignment="1">
      <alignment horizontal="center" vertical="center" wrapText="1"/>
      <protection/>
    </xf>
    <xf numFmtId="0" fontId="90" fillId="0" borderId="28" xfId="84" applyFont="1" applyBorder="1">
      <alignment/>
      <protection/>
    </xf>
    <xf numFmtId="0" fontId="90" fillId="0" borderId="33" xfId="84" applyFont="1" applyBorder="1" applyAlignment="1">
      <alignment vertical="center" wrapText="1"/>
      <protection/>
    </xf>
    <xf numFmtId="0" fontId="2" fillId="0" borderId="0" xfId="0" applyFont="1" applyBorder="1" applyAlignment="1">
      <alignment vertical="center"/>
    </xf>
    <xf numFmtId="0" fontId="90" fillId="0" borderId="22" xfId="0" applyFont="1" applyFill="1" applyBorder="1" applyAlignment="1">
      <alignment horizontal="center" vertical="center" wrapText="1"/>
    </xf>
    <xf numFmtId="0" fontId="90" fillId="0" borderId="23" xfId="0" applyFont="1" applyFill="1" applyBorder="1" applyAlignment="1">
      <alignment horizontal="center" vertical="center" wrapText="1"/>
    </xf>
    <xf numFmtId="49" fontId="99" fillId="0" borderId="26" xfId="85" applyNumberFormat="1" applyFont="1" applyBorder="1" applyAlignment="1">
      <alignment horizontal="left" vertical="center" wrapText="1" indent="1"/>
      <protection/>
    </xf>
    <xf numFmtId="0" fontId="1" fillId="0" borderId="22" xfId="82" applyFont="1" applyBorder="1" applyAlignment="1">
      <alignment horizontal="center" vertical="center" wrapText="1"/>
      <protection/>
    </xf>
    <xf numFmtId="0" fontId="1" fillId="0" borderId="43" xfId="82" applyFont="1" applyBorder="1" applyAlignment="1">
      <alignment horizontal="center" vertical="center" wrapText="1"/>
      <protection/>
    </xf>
    <xf numFmtId="0" fontId="1" fillId="0" borderId="43" xfId="82" applyFont="1" applyBorder="1" applyAlignment="1">
      <alignment horizontal="center" vertical="center" wrapText="1"/>
      <protection/>
    </xf>
    <xf numFmtId="0" fontId="1" fillId="0" borderId="22" xfId="82" applyFont="1" applyBorder="1" applyAlignment="1">
      <alignment horizontal="left" vertical="center" wrapText="1" indent="1"/>
      <protection/>
    </xf>
    <xf numFmtId="0" fontId="2" fillId="0" borderId="0" xfId="82" applyFont="1" applyAlignment="1">
      <alignment vertical="center" wrapText="1"/>
      <protection/>
    </xf>
    <xf numFmtId="0" fontId="2" fillId="0" borderId="53" xfId="82" applyFont="1" applyBorder="1" applyAlignment="1">
      <alignment horizontal="center" vertical="center" wrapText="1"/>
      <protection/>
    </xf>
    <xf numFmtId="0" fontId="1" fillId="0" borderId="54" xfId="82" applyFont="1" applyBorder="1" applyAlignment="1">
      <alignment horizontal="left" vertical="center" wrapText="1" indent="1"/>
      <protection/>
    </xf>
    <xf numFmtId="0" fontId="2" fillId="0" borderId="0" xfId="82" applyFont="1" applyBorder="1" applyAlignment="1">
      <alignment horizontal="center" vertical="center" wrapText="1"/>
      <protection/>
    </xf>
    <xf numFmtId="0" fontId="1" fillId="0" borderId="0" xfId="82" applyFont="1" applyBorder="1" applyAlignment="1">
      <alignment horizontal="left" vertical="center" wrapText="1" indent="1"/>
      <protection/>
    </xf>
    <xf numFmtId="49" fontId="21" fillId="0" borderId="0" xfId="82" applyNumberFormat="1" applyFont="1">
      <alignment/>
      <protection/>
    </xf>
    <xf numFmtId="49" fontId="2" fillId="0" borderId="22" xfId="85" applyNumberFormat="1" applyFont="1" applyBorder="1" applyAlignment="1">
      <alignment horizontal="left" vertical="center" wrapText="1" indent="1"/>
      <protection/>
    </xf>
    <xf numFmtId="3" fontId="2" fillId="10" borderId="22" xfId="85" applyNumberFormat="1" applyFont="1" applyFill="1" applyBorder="1" applyAlignment="1">
      <alignment horizontal="center" vertical="center" wrapText="1"/>
      <protection/>
    </xf>
    <xf numFmtId="3" fontId="1" fillId="42" borderId="22" xfId="85" applyNumberFormat="1" applyFont="1" applyFill="1" applyBorder="1" applyAlignment="1">
      <alignment horizontal="center" vertical="center" wrapText="1"/>
      <protection/>
    </xf>
    <xf numFmtId="3" fontId="1" fillId="42" borderId="23" xfId="85" applyNumberFormat="1" applyFont="1" applyFill="1" applyBorder="1" applyAlignment="1">
      <alignment horizontal="center" vertical="center" wrapText="1"/>
      <protection/>
    </xf>
    <xf numFmtId="172" fontId="18" fillId="65" borderId="26" xfId="0" applyNumberFormat="1" applyFont="1" applyFill="1" applyBorder="1" applyAlignment="1">
      <alignment vertical="center"/>
    </xf>
    <xf numFmtId="49" fontId="90" fillId="0" borderId="22" xfId="0" applyNumberFormat="1" applyFont="1" applyFill="1" applyBorder="1" applyAlignment="1">
      <alignment horizontal="left" vertical="top" wrapText="1" indent="1"/>
    </xf>
    <xf numFmtId="0" fontId="90" fillId="0" borderId="0" xfId="0" applyFont="1" applyFill="1" applyBorder="1" applyAlignment="1">
      <alignment vertical="center" wrapText="1"/>
    </xf>
    <xf numFmtId="0" fontId="90" fillId="0" borderId="24" xfId="0" applyFont="1" applyBorder="1" applyAlignment="1">
      <alignment horizontal="center" vertical="center"/>
    </xf>
    <xf numFmtId="49" fontId="99" fillId="61" borderId="22" xfId="0" applyNumberFormat="1" applyFont="1" applyFill="1" applyBorder="1" applyAlignment="1">
      <alignment horizontal="left" vertical="top" indent="1"/>
    </xf>
    <xf numFmtId="0" fontId="8" fillId="0" borderId="24" xfId="0" applyFont="1" applyBorder="1" applyAlignment="1">
      <alignment horizontal="center" vertical="center"/>
    </xf>
    <xf numFmtId="49" fontId="109" fillId="0" borderId="22" xfId="0" applyNumberFormat="1" applyFont="1" applyFill="1" applyBorder="1" applyAlignment="1">
      <alignment horizontal="left" vertical="top" wrapText="1" indent="1"/>
    </xf>
    <xf numFmtId="0" fontId="100" fillId="0" borderId="22" xfId="84" applyFont="1" applyBorder="1" applyAlignment="1" applyProtection="1">
      <alignment wrapText="1"/>
      <protection/>
    </xf>
    <xf numFmtId="0" fontId="100" fillId="0" borderId="22" xfId="84" applyFont="1" applyBorder="1" applyAlignment="1" applyProtection="1">
      <alignment vertical="center" wrapText="1"/>
      <protection/>
    </xf>
    <xf numFmtId="0" fontId="100" fillId="0" borderId="26" xfId="84" applyFont="1" applyBorder="1" applyAlignment="1" applyProtection="1">
      <alignment wrapText="1"/>
      <protection/>
    </xf>
    <xf numFmtId="0" fontId="100" fillId="0" borderId="22" xfId="84" applyFont="1" applyBorder="1" applyAlignment="1">
      <alignment vertical="center" wrapText="1"/>
      <protection/>
    </xf>
    <xf numFmtId="49" fontId="100" fillId="64" borderId="22" xfId="0" applyNumberFormat="1" applyFont="1" applyFill="1" applyBorder="1" applyAlignment="1">
      <alignment horizontal="left" vertical="top" wrapText="1" indent="1"/>
    </xf>
    <xf numFmtId="0" fontId="2" fillId="0" borderId="28" xfId="0" applyFont="1" applyBorder="1" applyAlignment="1">
      <alignment horizontal="left" vertical="top" wrapText="1" indent="1"/>
    </xf>
    <xf numFmtId="0" fontId="2" fillId="0" borderId="30" xfId="0" applyFont="1" applyBorder="1" applyAlignment="1">
      <alignment horizontal="center" vertical="center"/>
    </xf>
    <xf numFmtId="0" fontId="110" fillId="63" borderId="55" xfId="0" applyFont="1" applyFill="1" applyBorder="1" applyAlignment="1">
      <alignment horizontal="right" wrapText="1"/>
    </xf>
    <xf numFmtId="203" fontId="60" fillId="66" borderId="56" xfId="0" applyNumberFormat="1" applyFont="1" applyFill="1" applyBorder="1" applyAlignment="1">
      <alignment horizontal="right" vertical="center"/>
    </xf>
    <xf numFmtId="4" fontId="1" fillId="42" borderId="43" xfId="82" applyNumberFormat="1" applyFont="1" applyFill="1" applyBorder="1" applyAlignment="1">
      <alignment horizontal="right" vertical="center" wrapText="1" indent="1"/>
      <protection/>
    </xf>
    <xf numFmtId="4" fontId="66" fillId="66" borderId="56" xfId="0" applyNumberFormat="1" applyFont="1" applyFill="1" applyBorder="1" applyAlignment="1">
      <alignment horizontal="right"/>
    </xf>
    <xf numFmtId="204" fontId="66" fillId="66" borderId="56" xfId="0" applyNumberFormat="1" applyFont="1" applyFill="1" applyBorder="1" applyAlignment="1">
      <alignment horizontal="right"/>
    </xf>
    <xf numFmtId="204" fontId="66" fillId="66" borderId="56" xfId="0" applyNumberFormat="1" applyFont="1" applyFill="1" applyBorder="1" applyAlignment="1">
      <alignment horizontal="right" vertical="center"/>
    </xf>
    <xf numFmtId="0" fontId="66" fillId="67" borderId="56" xfId="0" applyFont="1" applyFill="1" applyBorder="1" applyAlignment="1">
      <alignment horizontal="right"/>
    </xf>
    <xf numFmtId="204" fontId="67" fillId="66" borderId="56" xfId="0" applyNumberFormat="1" applyFont="1" applyFill="1" applyBorder="1" applyAlignment="1">
      <alignment horizontal="right"/>
    </xf>
    <xf numFmtId="204" fontId="67" fillId="66" borderId="56" xfId="0" applyNumberFormat="1" applyFont="1" applyFill="1" applyBorder="1" applyAlignment="1">
      <alignment horizontal="right" vertical="center"/>
    </xf>
    <xf numFmtId="4" fontId="67" fillId="66" borderId="56" xfId="0" applyNumberFormat="1" applyFont="1" applyFill="1" applyBorder="1" applyAlignment="1">
      <alignment horizontal="right"/>
    </xf>
    <xf numFmtId="3" fontId="2" fillId="0" borderId="0" xfId="0" applyNumberFormat="1" applyFont="1" applyAlignment="1">
      <alignment/>
    </xf>
    <xf numFmtId="0" fontId="66" fillId="66" borderId="57" xfId="0" applyFont="1" applyFill="1" applyBorder="1" applyAlignment="1">
      <alignment horizontal="left" vertical="center" wrapText="1"/>
    </xf>
    <xf numFmtId="4" fontId="66" fillId="66" borderId="56" xfId="0" applyNumberFormat="1" applyFont="1" applyFill="1" applyBorder="1" applyAlignment="1">
      <alignment horizontal="right" vertical="center"/>
    </xf>
    <xf numFmtId="4" fontId="1" fillId="42" borderId="22" xfId="0" applyNumberFormat="1" applyFont="1" applyFill="1" applyBorder="1" applyAlignment="1">
      <alignment vertical="center" wrapText="1"/>
    </xf>
    <xf numFmtId="4" fontId="2" fillId="0" borderId="22" xfId="0" applyNumberFormat="1" applyFont="1" applyFill="1" applyBorder="1" applyAlignment="1">
      <alignment horizontal="center" vertical="center" wrapText="1"/>
    </xf>
    <xf numFmtId="4" fontId="66" fillId="67" borderId="56" xfId="0" applyNumberFormat="1" applyFont="1" applyFill="1" applyBorder="1" applyAlignment="1">
      <alignment horizontal="right"/>
    </xf>
    <xf numFmtId="4" fontId="67" fillId="66" borderId="56" xfId="0" applyNumberFormat="1" applyFont="1" applyFill="1" applyBorder="1" applyAlignment="1">
      <alignment horizontal="right" vertical="center"/>
    </xf>
    <xf numFmtId="4" fontId="1" fillId="0" borderId="22" xfId="0" applyNumberFormat="1" applyFont="1" applyFill="1" applyBorder="1" applyAlignment="1">
      <alignment horizontal="center" vertical="center" wrapText="1"/>
    </xf>
    <xf numFmtId="4" fontId="2" fillId="0" borderId="0" xfId="0" applyNumberFormat="1" applyFont="1" applyAlignment="1">
      <alignment/>
    </xf>
    <xf numFmtId="4" fontId="1" fillId="10" borderId="29" xfId="0" applyNumberFormat="1" applyFont="1" applyFill="1" applyBorder="1" applyAlignment="1">
      <alignment horizontal="right" vertical="center" wrapText="1" indent="1"/>
    </xf>
    <xf numFmtId="4" fontId="110" fillId="68" borderId="58" xfId="0" applyNumberFormat="1" applyFont="1" applyFill="1" applyBorder="1" applyAlignment="1">
      <alignment horizontal="center" wrapText="1"/>
    </xf>
    <xf numFmtId="4" fontId="110" fillId="68" borderId="55" xfId="0" applyNumberFormat="1" applyFont="1" applyFill="1" applyBorder="1" applyAlignment="1">
      <alignment horizontal="center" wrapText="1"/>
    </xf>
    <xf numFmtId="4" fontId="2" fillId="0" borderId="22" xfId="0" applyNumberFormat="1" applyFont="1" applyBorder="1" applyAlignment="1">
      <alignment horizontal="center" vertical="center" wrapText="1"/>
    </xf>
    <xf numFmtId="4" fontId="1" fillId="10" borderId="22" xfId="0" applyNumberFormat="1" applyFont="1" applyFill="1" applyBorder="1" applyAlignment="1">
      <alignment horizontal="right" vertical="center" wrapText="1" indent="1"/>
    </xf>
    <xf numFmtId="4" fontId="1" fillId="10" borderId="23" xfId="0" applyNumberFormat="1" applyFont="1" applyFill="1" applyBorder="1" applyAlignment="1">
      <alignment horizontal="right" vertical="center" wrapText="1" indent="1"/>
    </xf>
    <xf numFmtId="4" fontId="1" fillId="42" borderId="37" xfId="0" applyNumberFormat="1" applyFont="1" applyFill="1" applyBorder="1" applyAlignment="1">
      <alignment horizontal="right" vertical="center" wrapText="1" indent="1"/>
    </xf>
    <xf numFmtId="4" fontId="2" fillId="0" borderId="23" xfId="0" applyNumberFormat="1" applyFont="1" applyBorder="1" applyAlignment="1">
      <alignment horizontal="center" vertical="center" wrapText="1"/>
    </xf>
    <xf numFmtId="4" fontId="1" fillId="10" borderId="37" xfId="0" applyNumberFormat="1" applyFont="1" applyFill="1" applyBorder="1" applyAlignment="1">
      <alignment horizontal="right" vertical="center" wrapText="1" indent="1"/>
    </xf>
    <xf numFmtId="4" fontId="1" fillId="42" borderId="29" xfId="0" applyNumberFormat="1" applyFont="1" applyFill="1" applyBorder="1" applyAlignment="1">
      <alignment horizontal="right" vertical="center" wrapText="1" indent="1"/>
    </xf>
    <xf numFmtId="4" fontId="1" fillId="42" borderId="51" xfId="0" applyNumberFormat="1" applyFont="1" applyFill="1" applyBorder="1" applyAlignment="1">
      <alignment horizontal="right" vertical="center" wrapText="1" indent="1"/>
    </xf>
    <xf numFmtId="4" fontId="2" fillId="0" borderId="26" xfId="0" applyNumberFormat="1" applyFont="1" applyBorder="1" applyAlignment="1">
      <alignment horizontal="center" vertical="center" wrapText="1"/>
    </xf>
    <xf numFmtId="4" fontId="2" fillId="0" borderId="27" xfId="0" applyNumberFormat="1" applyFont="1" applyBorder="1" applyAlignment="1">
      <alignment horizontal="center" vertical="center" wrapText="1"/>
    </xf>
    <xf numFmtId="4" fontId="2" fillId="10" borderId="23" xfId="0" applyNumberFormat="1" applyFont="1" applyFill="1" applyBorder="1" applyAlignment="1">
      <alignment horizontal="right" vertical="center" wrapText="1" indent="1"/>
    </xf>
    <xf numFmtId="4" fontId="2" fillId="10" borderId="28" xfId="0" applyNumberFormat="1" applyFont="1" applyFill="1" applyBorder="1" applyAlignment="1">
      <alignment horizontal="right" vertical="center" wrapText="1" indent="1"/>
    </xf>
    <xf numFmtId="4" fontId="2" fillId="10" borderId="32" xfId="0" applyNumberFormat="1" applyFont="1" applyFill="1" applyBorder="1" applyAlignment="1">
      <alignment horizontal="right" vertical="center" wrapText="1" indent="1"/>
    </xf>
    <xf numFmtId="4" fontId="1" fillId="0" borderId="26" xfId="0" applyNumberFormat="1" applyFont="1" applyFill="1" applyBorder="1" applyAlignment="1">
      <alignment horizontal="right" vertical="center" wrapText="1" indent="1"/>
    </xf>
    <xf numFmtId="4" fontId="2" fillId="10" borderId="27" xfId="0" applyNumberFormat="1" applyFont="1" applyFill="1" applyBorder="1" applyAlignment="1">
      <alignment horizontal="right" vertical="center" wrapText="1" indent="1"/>
    </xf>
    <xf numFmtId="4" fontId="2" fillId="10" borderId="33" xfId="82" applyNumberFormat="1" applyFont="1" applyFill="1" applyBorder="1" applyAlignment="1">
      <alignment horizontal="right" vertical="center" wrapText="1" indent="1"/>
      <protection/>
    </xf>
    <xf numFmtId="4" fontId="2" fillId="10" borderId="59" xfId="82" applyNumberFormat="1" applyFont="1" applyFill="1" applyBorder="1" applyAlignment="1">
      <alignment horizontal="right" vertical="center" wrapText="1" indent="1"/>
      <protection/>
    </xf>
    <xf numFmtId="4" fontId="1" fillId="42" borderId="22" xfId="82" applyNumberFormat="1" applyFont="1" applyFill="1" applyBorder="1" applyAlignment="1">
      <alignment horizontal="right" vertical="center" wrapText="1" indent="1"/>
      <protection/>
    </xf>
    <xf numFmtId="4" fontId="2" fillId="10" borderId="26" xfId="82" applyNumberFormat="1" applyFont="1" applyFill="1" applyBorder="1" applyAlignment="1">
      <alignment horizontal="right" vertical="center" wrapText="1" indent="1"/>
      <protection/>
    </xf>
    <xf numFmtId="4" fontId="2" fillId="10" borderId="60" xfId="82" applyNumberFormat="1" applyFont="1" applyFill="1" applyBorder="1" applyAlignment="1">
      <alignment horizontal="right" vertical="center" wrapText="1" indent="1"/>
      <protection/>
    </xf>
    <xf numFmtId="189" fontId="43" fillId="65" borderId="22" xfId="0" applyNumberFormat="1" applyFont="1" applyFill="1" applyBorder="1" applyAlignment="1">
      <alignment vertical="center" wrapText="1"/>
    </xf>
    <xf numFmtId="189" fontId="43" fillId="69" borderId="22" xfId="0" applyNumberFormat="1" applyFont="1" applyFill="1" applyBorder="1" applyAlignment="1">
      <alignment vertical="center" wrapText="1"/>
    </xf>
    <xf numFmtId="4" fontId="43" fillId="69" borderId="22" xfId="0" applyNumberFormat="1" applyFont="1" applyFill="1" applyBorder="1" applyAlignment="1">
      <alignment vertical="center" wrapText="1"/>
    </xf>
    <xf numFmtId="4" fontId="43" fillId="10" borderId="22" xfId="0" applyNumberFormat="1" applyFont="1" applyFill="1" applyBorder="1" applyAlignment="1">
      <alignment vertical="center" wrapText="1"/>
    </xf>
    <xf numFmtId="4" fontId="43" fillId="42" borderId="22" xfId="0" applyNumberFormat="1" applyFont="1" applyFill="1" applyBorder="1" applyAlignment="1">
      <alignment vertical="center" wrapText="1"/>
    </xf>
    <xf numFmtId="4" fontId="43" fillId="65" borderId="22" xfId="0" applyNumberFormat="1" applyFont="1" applyFill="1" applyBorder="1" applyAlignment="1">
      <alignment vertical="center" wrapText="1"/>
    </xf>
    <xf numFmtId="4" fontId="43" fillId="69" borderId="23" xfId="0" applyNumberFormat="1" applyFont="1" applyFill="1" applyBorder="1" applyAlignment="1">
      <alignment vertical="center" wrapText="1"/>
    </xf>
    <xf numFmtId="189" fontId="18" fillId="65" borderId="22" xfId="0" applyNumberFormat="1" applyFont="1" applyFill="1" applyBorder="1" applyAlignment="1">
      <alignment vertical="center" wrapText="1"/>
    </xf>
    <xf numFmtId="4" fontId="18" fillId="65" borderId="22" xfId="0" applyNumberFormat="1" applyFont="1" applyFill="1" applyBorder="1" applyAlignment="1">
      <alignment vertical="center" wrapText="1"/>
    </xf>
    <xf numFmtId="4" fontId="18" fillId="10" borderId="22" xfId="0" applyNumberFormat="1" applyFont="1" applyFill="1" applyBorder="1" applyAlignment="1">
      <alignment vertical="center" wrapText="1"/>
    </xf>
    <xf numFmtId="189" fontId="43" fillId="0" borderId="22" xfId="0" applyNumberFormat="1" applyFont="1" applyFill="1" applyBorder="1" applyAlignment="1">
      <alignment horizontal="center" vertical="center" wrapText="1"/>
    </xf>
    <xf numFmtId="4" fontId="18" fillId="65" borderId="22" xfId="0" applyNumberFormat="1" applyFont="1" applyFill="1" applyBorder="1" applyAlignment="1">
      <alignment vertical="top" wrapText="1"/>
    </xf>
    <xf numFmtId="4" fontId="43" fillId="0" borderId="22" xfId="0" applyNumberFormat="1" applyFont="1" applyFill="1" applyBorder="1" applyAlignment="1">
      <alignment horizontal="center" vertical="center" wrapText="1"/>
    </xf>
    <xf numFmtId="4" fontId="111" fillId="0" borderId="22" xfId="0" applyNumberFormat="1" applyFont="1" applyFill="1" applyBorder="1" applyAlignment="1">
      <alignment horizontal="center" vertical="center" wrapText="1"/>
    </xf>
    <xf numFmtId="4" fontId="112" fillId="65" borderId="22" xfId="0" applyNumberFormat="1" applyFont="1" applyFill="1" applyBorder="1" applyAlignment="1">
      <alignment vertical="center" wrapText="1"/>
    </xf>
    <xf numFmtId="4" fontId="43" fillId="70" borderId="22" xfId="0" applyNumberFormat="1" applyFont="1" applyFill="1" applyBorder="1" applyAlignment="1">
      <alignment horizontal="center" vertical="center" wrapText="1"/>
    </xf>
    <xf numFmtId="4" fontId="111" fillId="70" borderId="22" xfId="0" applyNumberFormat="1" applyFont="1" applyFill="1" applyBorder="1" applyAlignment="1">
      <alignment horizontal="center" vertical="center" wrapText="1"/>
    </xf>
    <xf numFmtId="4" fontId="18" fillId="65" borderId="26" xfId="0" applyNumberFormat="1" applyFont="1" applyFill="1" applyBorder="1" applyAlignment="1">
      <alignment vertical="center"/>
    </xf>
    <xf numFmtId="4" fontId="18" fillId="10" borderId="26" xfId="0" applyNumberFormat="1" applyFont="1" applyFill="1" applyBorder="1" applyAlignment="1">
      <alignment vertical="center"/>
    </xf>
    <xf numFmtId="4" fontId="43" fillId="69" borderId="26" xfId="0" applyNumberFormat="1" applyFont="1" applyFill="1" applyBorder="1" applyAlignment="1">
      <alignment vertical="center" wrapText="1"/>
    </xf>
    <xf numFmtId="4" fontId="43" fillId="69" borderId="27" xfId="0" applyNumberFormat="1" applyFont="1" applyFill="1" applyBorder="1" applyAlignment="1">
      <alignment vertical="center" wrapText="1"/>
    </xf>
    <xf numFmtId="4" fontId="2" fillId="0" borderId="26" xfId="0" applyNumberFormat="1" applyFont="1" applyFill="1" applyBorder="1" applyAlignment="1">
      <alignment horizontal="right" vertical="center" wrapText="1" indent="1"/>
    </xf>
    <xf numFmtId="3" fontId="100" fillId="0" borderId="0" xfId="87" applyNumberFormat="1" applyFont="1" applyBorder="1" applyAlignment="1">
      <alignment horizontal="right" vertical="center" wrapText="1"/>
      <protection/>
    </xf>
    <xf numFmtId="4" fontId="100" fillId="0" borderId="0" xfId="87" applyNumberFormat="1" applyFont="1" applyBorder="1" applyAlignment="1">
      <alignment vertical="center" wrapText="1"/>
      <protection/>
    </xf>
    <xf numFmtId="3" fontId="100" fillId="0" borderId="0" xfId="87" applyNumberFormat="1" applyFont="1" applyBorder="1" applyAlignment="1">
      <alignment vertical="center" wrapText="1"/>
      <protection/>
    </xf>
    <xf numFmtId="3" fontId="113" fillId="0" borderId="0" xfId="87" applyNumberFormat="1" applyFont="1" applyBorder="1" applyAlignment="1">
      <alignment horizontal="right" vertical="center" wrapText="1"/>
      <protection/>
    </xf>
    <xf numFmtId="189" fontId="1" fillId="64" borderId="23" xfId="0" applyNumberFormat="1" applyFont="1" applyFill="1" applyBorder="1" applyAlignment="1">
      <alignment horizontal="right" vertical="center" wrapText="1" indent="1"/>
    </xf>
    <xf numFmtId="189" fontId="1" fillId="42" borderId="23" xfId="0" applyNumberFormat="1" applyFont="1" applyFill="1" applyBorder="1" applyAlignment="1">
      <alignment horizontal="right" vertical="center" wrapText="1" indent="1"/>
    </xf>
    <xf numFmtId="4" fontId="2" fillId="10" borderId="29" xfId="0" applyNumberFormat="1" applyFont="1" applyFill="1" applyBorder="1" applyAlignment="1">
      <alignment horizontal="right" vertical="center" wrapText="1" indent="1"/>
    </xf>
    <xf numFmtId="4" fontId="2" fillId="42" borderId="22" xfId="0" applyNumberFormat="1" applyFont="1" applyFill="1" applyBorder="1" applyAlignment="1">
      <alignment horizontal="right" vertical="center" wrapText="1" indent="1"/>
    </xf>
    <xf numFmtId="4" fontId="2" fillId="10" borderId="22" xfId="0" applyNumberFormat="1" applyFont="1" applyFill="1" applyBorder="1" applyAlignment="1">
      <alignment horizontal="right" vertical="center" wrapText="1"/>
    </xf>
    <xf numFmtId="4" fontId="2" fillId="0" borderId="22" xfId="0" applyNumberFormat="1" applyFont="1" applyBorder="1" applyAlignment="1">
      <alignment horizontal="center" vertical="center" wrapText="1"/>
    </xf>
    <xf numFmtId="4" fontId="2" fillId="0" borderId="23" xfId="0" applyNumberFormat="1" applyFont="1" applyBorder="1" applyAlignment="1">
      <alignment horizontal="center" vertical="center" wrapText="1"/>
    </xf>
    <xf numFmtId="4" fontId="2" fillId="10" borderId="22" xfId="0" applyNumberFormat="1" applyFont="1" applyFill="1" applyBorder="1" applyAlignment="1">
      <alignment horizontal="right" vertical="center" wrapText="1" indent="1"/>
    </xf>
    <xf numFmtId="4" fontId="1" fillId="64" borderId="22" xfId="0" applyNumberFormat="1" applyFont="1" applyFill="1" applyBorder="1" applyAlignment="1">
      <alignment horizontal="right" vertical="center" wrapText="1" indent="1"/>
    </xf>
    <xf numFmtId="4" fontId="2" fillId="10" borderId="22" xfId="82" applyNumberFormat="1" applyFont="1" applyFill="1" applyBorder="1" applyAlignment="1">
      <alignment horizontal="right" vertical="center" wrapText="1" indent="1"/>
      <protection/>
    </xf>
    <xf numFmtId="4" fontId="2" fillId="10" borderId="43" xfId="82" applyNumberFormat="1" applyFont="1" applyFill="1" applyBorder="1" applyAlignment="1">
      <alignment horizontal="right" vertical="center" wrapText="1" indent="1"/>
      <protection/>
    </xf>
    <xf numFmtId="4" fontId="2" fillId="42" borderId="22" xfId="82" applyNumberFormat="1" applyFont="1" applyFill="1" applyBorder="1" applyAlignment="1">
      <alignment horizontal="right" vertical="center" wrapText="1" indent="1"/>
      <protection/>
    </xf>
    <xf numFmtId="4" fontId="2" fillId="42" borderId="43" xfId="82" applyNumberFormat="1" applyFont="1" applyFill="1" applyBorder="1" applyAlignment="1">
      <alignment horizontal="right" vertical="center" wrapText="1" indent="1"/>
      <protection/>
    </xf>
    <xf numFmtId="4" fontId="1" fillId="10" borderId="22" xfId="82" applyNumberFormat="1" applyFont="1" applyFill="1" applyBorder="1" applyAlignment="1">
      <alignment horizontal="right" vertical="center" wrapText="1" indent="1"/>
      <protection/>
    </xf>
    <xf numFmtId="4" fontId="1" fillId="10" borderId="43" xfId="82" applyNumberFormat="1" applyFont="1" applyFill="1" applyBorder="1" applyAlignment="1">
      <alignment horizontal="right" vertical="center" wrapText="1" indent="1"/>
      <protection/>
    </xf>
    <xf numFmtId="4" fontId="2" fillId="0" borderId="22" xfId="82" applyNumberFormat="1" applyFont="1" applyFill="1" applyBorder="1" applyAlignment="1">
      <alignment horizontal="right" vertical="center" wrapText="1" indent="1"/>
      <protection/>
    </xf>
    <xf numFmtId="4" fontId="2" fillId="0" borderId="43" xfId="82" applyNumberFormat="1" applyFont="1" applyFill="1" applyBorder="1" applyAlignment="1">
      <alignment horizontal="right" vertical="center" wrapText="1" indent="1"/>
      <protection/>
    </xf>
    <xf numFmtId="4" fontId="2" fillId="10" borderId="43" xfId="82" applyNumberFormat="1" applyFont="1" applyFill="1" applyBorder="1" applyAlignment="1">
      <alignment horizontal="right" vertical="center" wrapText="1" indent="1"/>
      <protection/>
    </xf>
    <xf numFmtId="4" fontId="1" fillId="42" borderId="26" xfId="82" applyNumberFormat="1" applyFont="1" applyFill="1" applyBorder="1" applyAlignment="1">
      <alignment horizontal="right" vertical="center" wrapText="1" indent="1"/>
      <protection/>
    </xf>
    <xf numFmtId="4" fontId="1" fillId="42" borderId="61" xfId="82" applyNumberFormat="1" applyFont="1" applyFill="1" applyBorder="1" applyAlignment="1">
      <alignment horizontal="right" vertical="center" wrapText="1" indent="1"/>
      <protection/>
    </xf>
    <xf numFmtId="4" fontId="1" fillId="10" borderId="22" xfId="0" applyNumberFormat="1" applyFont="1" applyFill="1" applyBorder="1" applyAlignment="1">
      <alignment horizontal="right" vertical="center" wrapText="1" indent="1"/>
    </xf>
    <xf numFmtId="4" fontId="1" fillId="10" borderId="23" xfId="0" applyNumberFormat="1" applyFont="1" applyFill="1" applyBorder="1" applyAlignment="1">
      <alignment horizontal="right" vertical="center" wrapText="1" indent="1"/>
    </xf>
    <xf numFmtId="4" fontId="1" fillId="42" borderId="22" xfId="0" applyNumberFormat="1" applyFont="1" applyFill="1" applyBorder="1" applyAlignment="1">
      <alignment horizontal="right" vertical="center" wrapText="1" indent="1"/>
    </xf>
    <xf numFmtId="4" fontId="1" fillId="42" borderId="23" xfId="0" applyNumberFormat="1" applyFont="1" applyFill="1" applyBorder="1" applyAlignment="1">
      <alignment horizontal="right" vertical="center" wrapText="1" indent="1"/>
    </xf>
    <xf numFmtId="4" fontId="2" fillId="10" borderId="23" xfId="0" applyNumberFormat="1" applyFont="1" applyFill="1" applyBorder="1" applyAlignment="1">
      <alignment horizontal="right" vertical="center" wrapText="1" indent="1"/>
    </xf>
    <xf numFmtId="4" fontId="1" fillId="42" borderId="26" xfId="0" applyNumberFormat="1" applyFont="1" applyFill="1" applyBorder="1" applyAlignment="1">
      <alignment horizontal="right" vertical="center" wrapText="1" indent="1"/>
    </xf>
    <xf numFmtId="4" fontId="1" fillId="42" borderId="27" xfId="0" applyNumberFormat="1" applyFont="1" applyFill="1" applyBorder="1" applyAlignment="1">
      <alignment horizontal="right" vertical="center" wrapText="1" indent="1"/>
    </xf>
    <xf numFmtId="0" fontId="2" fillId="10" borderId="22" xfId="84" applyFont="1" applyFill="1" applyBorder="1" applyAlignment="1">
      <alignment/>
      <protection/>
    </xf>
    <xf numFmtId="0" fontId="2" fillId="10" borderId="37" xfId="84" applyFont="1" applyFill="1" applyBorder="1" applyAlignment="1">
      <alignment/>
      <protection/>
    </xf>
    <xf numFmtId="0" fontId="2" fillId="10" borderId="43" xfId="84" applyFont="1" applyFill="1" applyBorder="1" applyAlignment="1">
      <alignment/>
      <protection/>
    </xf>
    <xf numFmtId="0" fontId="2" fillId="10" borderId="26" xfId="84" applyFont="1" applyFill="1" applyBorder="1" applyAlignment="1">
      <alignment/>
      <protection/>
    </xf>
    <xf numFmtId="0" fontId="2" fillId="10" borderId="62" xfId="84" applyFont="1" applyFill="1" applyBorder="1" applyAlignment="1">
      <alignment/>
      <protection/>
    </xf>
    <xf numFmtId="0" fontId="2" fillId="10" borderId="61" xfId="84" applyFont="1" applyFill="1" applyBorder="1" applyAlignment="1">
      <alignment/>
      <protection/>
    </xf>
    <xf numFmtId="0" fontId="2" fillId="10" borderId="47" xfId="84" applyFont="1" applyFill="1" applyBorder="1" applyAlignment="1">
      <alignment/>
      <protection/>
    </xf>
    <xf numFmtId="0" fontId="2" fillId="10" borderId="63" xfId="84" applyFont="1" applyFill="1" applyBorder="1" applyAlignment="1">
      <alignment/>
      <protection/>
    </xf>
    <xf numFmtId="0" fontId="2" fillId="10" borderId="64" xfId="84" applyFont="1" applyFill="1" applyBorder="1" applyAlignment="1">
      <alignment/>
      <protection/>
    </xf>
    <xf numFmtId="3" fontId="2" fillId="0" borderId="22" xfId="86" applyNumberFormat="1" applyFont="1" applyFill="1" applyBorder="1" applyAlignment="1">
      <alignment horizontal="right" vertical="center" wrapText="1" indent="1"/>
      <protection/>
    </xf>
    <xf numFmtId="3" fontId="2" fillId="10" borderId="22" xfId="59" applyNumberFormat="1" applyFont="1" applyFill="1" applyBorder="1" applyAlignment="1">
      <alignment horizontal="right" vertical="center" wrapText="1" indent="1"/>
    </xf>
    <xf numFmtId="4" fontId="2" fillId="10" borderId="22" xfId="59" applyNumberFormat="1" applyFont="1" applyFill="1" applyBorder="1" applyAlignment="1">
      <alignment horizontal="right" vertical="center" wrapText="1" indent="1"/>
    </xf>
    <xf numFmtId="3" fontId="2" fillId="61" borderId="22" xfId="59" applyNumberFormat="1" applyFont="1" applyFill="1" applyBorder="1" applyAlignment="1">
      <alignment horizontal="right" vertical="center" wrapText="1" indent="1"/>
    </xf>
    <xf numFmtId="4" fontId="2" fillId="61" borderId="22" xfId="59" applyNumberFormat="1" applyFont="1" applyFill="1" applyBorder="1" applyAlignment="1">
      <alignment horizontal="right" vertical="center" wrapText="1" indent="1"/>
    </xf>
    <xf numFmtId="4" fontId="1" fillId="61" borderId="23" xfId="0" applyNumberFormat="1" applyFont="1" applyFill="1" applyBorder="1" applyAlignment="1">
      <alignment horizontal="right" vertical="center" wrapText="1" indent="1"/>
    </xf>
    <xf numFmtId="49" fontId="43" fillId="0" borderId="65" xfId="0" applyNumberFormat="1" applyFont="1" applyBorder="1" applyAlignment="1">
      <alignment/>
    </xf>
    <xf numFmtId="49" fontId="43" fillId="0" borderId="37" xfId="0" applyNumberFormat="1" applyFont="1" applyBorder="1" applyAlignment="1">
      <alignment/>
    </xf>
    <xf numFmtId="4" fontId="2" fillId="0" borderId="0" xfId="87" applyNumberFormat="1" applyFont="1" applyBorder="1" applyAlignment="1">
      <alignment vertical="center" wrapText="1"/>
      <protection/>
    </xf>
    <xf numFmtId="4" fontId="1" fillId="64" borderId="29" xfId="0" applyNumberFormat="1" applyFont="1" applyFill="1" applyBorder="1" applyAlignment="1">
      <alignment horizontal="right" vertical="center" wrapText="1" indent="1"/>
    </xf>
    <xf numFmtId="4" fontId="2" fillId="0" borderId="0" xfId="82" applyNumberFormat="1" applyFont="1" applyAlignment="1">
      <alignment horizontal="center"/>
      <protection/>
    </xf>
    <xf numFmtId="4" fontId="2" fillId="64" borderId="43" xfId="82" applyNumberFormat="1" applyFont="1" applyFill="1" applyBorder="1" applyAlignment="1">
      <alignment horizontal="right" vertical="center" wrapText="1" indent="1"/>
      <protection/>
    </xf>
    <xf numFmtId="3" fontId="2" fillId="0" borderId="0" xfId="0" applyNumberFormat="1" applyFont="1" applyFill="1" applyBorder="1" applyAlignment="1">
      <alignment/>
    </xf>
    <xf numFmtId="3" fontId="18" fillId="0" borderId="0" xfId="0" applyNumberFormat="1" applyFont="1" applyFill="1" applyBorder="1" applyAlignment="1">
      <alignment vertical="center"/>
    </xf>
    <xf numFmtId="4" fontId="18" fillId="0" borderId="0" xfId="0" applyNumberFormat="1" applyFont="1" applyFill="1" applyBorder="1" applyAlignment="1">
      <alignment vertical="center"/>
    </xf>
    <xf numFmtId="4" fontId="18" fillId="64" borderId="22" xfId="0" applyNumberFormat="1" applyFont="1" applyFill="1" applyBorder="1" applyAlignment="1">
      <alignment vertical="center" wrapText="1"/>
    </xf>
    <xf numFmtId="174" fontId="2" fillId="0" borderId="0" xfId="0" applyNumberFormat="1" applyFont="1" applyAlignment="1">
      <alignment/>
    </xf>
    <xf numFmtId="4" fontId="90" fillId="0" borderId="0" xfId="83" applyNumberFormat="1">
      <alignment/>
      <protection/>
    </xf>
    <xf numFmtId="3" fontId="23" fillId="0" borderId="0" xfId="0" applyNumberFormat="1" applyFont="1" applyBorder="1" applyAlignment="1">
      <alignment horizontal="left" vertical="center"/>
    </xf>
    <xf numFmtId="4" fontId="2" fillId="0" borderId="0" xfId="0" applyNumberFormat="1" applyFont="1" applyFill="1" applyBorder="1" applyAlignment="1">
      <alignment/>
    </xf>
    <xf numFmtId="3" fontId="2" fillId="0" borderId="0" xfId="0" applyNumberFormat="1" applyFont="1" applyBorder="1" applyAlignment="1">
      <alignment vertical="center" wrapText="1"/>
    </xf>
    <xf numFmtId="49" fontId="100" fillId="0" borderId="0" xfId="0" applyNumberFormat="1" applyFont="1" applyBorder="1" applyAlignment="1">
      <alignment horizontal="center" vertical="center" wrapText="1"/>
    </xf>
    <xf numFmtId="49" fontId="100" fillId="0" borderId="0" xfId="0" applyNumberFormat="1" applyFont="1" applyAlignment="1">
      <alignment vertical="center" wrapText="1"/>
    </xf>
    <xf numFmtId="174" fontId="2" fillId="0" borderId="0" xfId="0" applyNumberFormat="1" applyFont="1" applyFill="1" applyAlignment="1">
      <alignment/>
    </xf>
    <xf numFmtId="49" fontId="50" fillId="0" borderId="29" xfId="0" applyNumberFormat="1" applyFont="1" applyBorder="1" applyAlignment="1">
      <alignment/>
    </xf>
    <xf numFmtId="0" fontId="3" fillId="0" borderId="66" xfId="0" applyFont="1" applyBorder="1" applyAlignment="1">
      <alignment horizontal="center" vertical="center" wrapText="1"/>
    </xf>
    <xf numFmtId="0" fontId="56" fillId="0" borderId="47" xfId="0" applyFont="1" applyBorder="1" applyAlignment="1">
      <alignment/>
    </xf>
    <xf numFmtId="0" fontId="56" fillId="0" borderId="48" xfId="0" applyFont="1" applyBorder="1" applyAlignment="1">
      <alignment/>
    </xf>
    <xf numFmtId="0" fontId="1" fillId="0" borderId="67" xfId="0" applyFont="1" applyBorder="1" applyAlignment="1">
      <alignment horizontal="left" vertical="center" wrapText="1"/>
    </xf>
    <xf numFmtId="0" fontId="1" fillId="0" borderId="65" xfId="0" applyFont="1" applyBorder="1" applyAlignment="1">
      <alignment horizontal="left" vertical="center" wrapText="1"/>
    </xf>
    <xf numFmtId="0" fontId="1" fillId="0" borderId="43" xfId="0" applyFont="1" applyBorder="1" applyAlignment="1">
      <alignment horizontal="left" vertical="center" wrapText="1"/>
    </xf>
    <xf numFmtId="0" fontId="2" fillId="0" borderId="68"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1" fillId="0" borderId="24" xfId="0" applyFont="1" applyBorder="1" applyAlignment="1">
      <alignment horizontal="left" vertical="center" wrapText="1"/>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49" fontId="2" fillId="0" borderId="40" xfId="0" applyNumberFormat="1" applyFont="1" applyBorder="1" applyAlignment="1">
      <alignment horizontal="left" wrapText="1"/>
    </xf>
    <xf numFmtId="49" fontId="2" fillId="0" borderId="69" xfId="0" applyNumberFormat="1" applyFont="1" applyBorder="1" applyAlignment="1">
      <alignment horizontal="left" wrapText="1"/>
    </xf>
    <xf numFmtId="49" fontId="2" fillId="0" borderId="70" xfId="0" applyNumberFormat="1" applyFont="1" applyBorder="1" applyAlignment="1">
      <alignment horizontal="left" wrapText="1"/>
    </xf>
    <xf numFmtId="49" fontId="2" fillId="0" borderId="42" xfId="0" applyNumberFormat="1" applyFont="1" applyBorder="1" applyAlignment="1">
      <alignment horizontal="left" wrapText="1"/>
    </xf>
    <xf numFmtId="49" fontId="2" fillId="0" borderId="49" xfId="0" applyNumberFormat="1" applyFont="1" applyBorder="1" applyAlignment="1">
      <alignment horizontal="left" wrapText="1"/>
    </xf>
    <xf numFmtId="49" fontId="2" fillId="0" borderId="36" xfId="0" applyNumberFormat="1" applyFont="1" applyBorder="1" applyAlignment="1">
      <alignment horizontal="left" wrapText="1"/>
    </xf>
    <xf numFmtId="0" fontId="3" fillId="0" borderId="6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1" fillId="0" borderId="24" xfId="0" applyFont="1" applyBorder="1" applyAlignment="1">
      <alignment horizontal="center" vertical="center" wrapText="1"/>
    </xf>
    <xf numFmtId="49" fontId="1" fillId="0" borderId="22" xfId="0" applyNumberFormat="1" applyFont="1" applyBorder="1" applyAlignment="1">
      <alignment horizontal="left" vertical="center" wrapText="1" indent="1"/>
    </xf>
    <xf numFmtId="0" fontId="3" fillId="0" borderId="29" xfId="0" applyFont="1" applyBorder="1" applyAlignment="1">
      <alignment horizontal="center" vertical="center"/>
    </xf>
    <xf numFmtId="0" fontId="3" fillId="0" borderId="37" xfId="0" applyFont="1" applyBorder="1" applyAlignment="1">
      <alignment horizontal="center" vertical="center"/>
    </xf>
    <xf numFmtId="0" fontId="3" fillId="0" borderId="43" xfId="0" applyFont="1" applyBorder="1" applyAlignment="1">
      <alignment horizontal="center" vertical="center"/>
    </xf>
    <xf numFmtId="0" fontId="2" fillId="0" borderId="0" xfId="0" applyFont="1" applyAlignment="1">
      <alignment horizontal="left" vertical="center" wrapText="1"/>
    </xf>
    <xf numFmtId="49" fontId="2" fillId="0" borderId="29" xfId="0" applyNumberFormat="1" applyFont="1" applyBorder="1" applyAlignment="1">
      <alignment horizontal="left" vertical="center" wrapText="1"/>
    </xf>
    <xf numFmtId="49" fontId="2" fillId="0" borderId="65" xfId="0" applyNumberFormat="1" applyFont="1" applyBorder="1" applyAlignment="1">
      <alignment horizontal="left" vertical="center" wrapText="1"/>
    </xf>
    <xf numFmtId="49" fontId="2" fillId="0" borderId="37" xfId="0" applyNumberFormat="1" applyFont="1" applyBorder="1" applyAlignment="1">
      <alignment horizontal="left" vertical="center" wrapText="1"/>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1" fillId="0" borderId="74" xfId="0" applyFont="1" applyBorder="1" applyAlignment="1">
      <alignment horizontal="left" vertical="center" wrapText="1"/>
    </xf>
    <xf numFmtId="0" fontId="1" fillId="0" borderId="75" xfId="0" applyFont="1" applyBorder="1" applyAlignment="1">
      <alignment horizontal="left" vertical="center" wrapText="1"/>
    </xf>
    <xf numFmtId="0" fontId="1" fillId="0" borderId="64" xfId="0" applyFont="1" applyBorder="1" applyAlignment="1">
      <alignment horizontal="left" vertical="center" wrapText="1"/>
    </xf>
    <xf numFmtId="49" fontId="1" fillId="0" borderId="28" xfId="0" applyNumberFormat="1" applyFont="1" applyBorder="1" applyAlignment="1">
      <alignment horizontal="center" vertical="center" wrapText="1"/>
    </xf>
    <xf numFmtId="49" fontId="1" fillId="0" borderId="33" xfId="0" applyNumberFormat="1"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107" fillId="0" borderId="0" xfId="0" applyFont="1" applyAlignment="1">
      <alignment horizontal="left" vertical="center" wrapText="1"/>
    </xf>
    <xf numFmtId="0" fontId="3" fillId="0" borderId="74" xfId="0" applyFont="1" applyBorder="1" applyAlignment="1">
      <alignment horizontal="center" vertical="center" wrapText="1"/>
    </xf>
    <xf numFmtId="0" fontId="3" fillId="0" borderId="75" xfId="0" applyFont="1" applyBorder="1" applyAlignment="1">
      <alignment horizontal="center" vertical="center" wrapText="1"/>
    </xf>
    <xf numFmtId="0" fontId="3" fillId="0" borderId="64" xfId="0" applyFont="1" applyBorder="1" applyAlignment="1">
      <alignment horizontal="center" vertical="center" wrapText="1"/>
    </xf>
    <xf numFmtId="0" fontId="1" fillId="0" borderId="22" xfId="0" applyFont="1" applyBorder="1" applyAlignment="1">
      <alignment horizontal="center" vertical="center" wrapText="1"/>
    </xf>
    <xf numFmtId="49" fontId="1" fillId="0" borderId="22" xfId="0" applyNumberFormat="1" applyFont="1" applyBorder="1" applyAlignment="1">
      <alignment horizontal="center" vertical="center" wrapText="1"/>
    </xf>
    <xf numFmtId="0" fontId="1" fillId="0" borderId="24" xfId="0" applyFont="1" applyBorder="1" applyAlignment="1">
      <alignment horizontal="center" vertical="center" textRotation="90" wrapText="1"/>
    </xf>
    <xf numFmtId="0" fontId="1" fillId="0" borderId="23" xfId="0" applyFont="1" applyBorder="1" applyAlignment="1">
      <alignment horizontal="center" vertical="center" wrapText="1"/>
    </xf>
    <xf numFmtId="0" fontId="1" fillId="62" borderId="22" xfId="0" applyFont="1" applyFill="1" applyBorder="1" applyAlignment="1">
      <alignment horizontal="center" vertical="center" wrapText="1"/>
    </xf>
    <xf numFmtId="0" fontId="99" fillId="0" borderId="73" xfId="83" applyFont="1" applyBorder="1" applyAlignment="1">
      <alignment horizontal="center" vertical="center" wrapText="1"/>
      <protection/>
    </xf>
    <xf numFmtId="0" fontId="99" fillId="0" borderId="76" xfId="83" applyFont="1" applyBorder="1" applyAlignment="1">
      <alignment horizontal="center" vertical="center" wrapText="1"/>
      <protection/>
    </xf>
    <xf numFmtId="0" fontId="99" fillId="0" borderId="77" xfId="83" applyFont="1" applyBorder="1" applyAlignment="1">
      <alignment horizontal="center" vertical="center" wrapText="1"/>
      <protection/>
    </xf>
    <xf numFmtId="0" fontId="99" fillId="0" borderId="78" xfId="83" applyFont="1" applyBorder="1" applyAlignment="1">
      <alignment horizontal="left" vertical="center" wrapText="1" indent="1"/>
      <protection/>
    </xf>
    <xf numFmtId="0" fontId="99" fillId="0" borderId="79" xfId="83" applyFont="1" applyBorder="1" applyAlignment="1">
      <alignment horizontal="left" vertical="center" wrapText="1" indent="1"/>
      <protection/>
    </xf>
    <xf numFmtId="0" fontId="99" fillId="0" borderId="80" xfId="83" applyFont="1" applyBorder="1" applyAlignment="1">
      <alignment horizontal="left" vertical="center" wrapText="1" indent="1"/>
      <protection/>
    </xf>
    <xf numFmtId="0" fontId="99" fillId="0" borderId="0" xfId="83" applyFont="1" applyBorder="1" applyAlignment="1">
      <alignment horizontal="center" vertical="center"/>
      <protection/>
    </xf>
    <xf numFmtId="0" fontId="99" fillId="0" borderId="66" xfId="83" applyFont="1" applyBorder="1" applyAlignment="1">
      <alignment horizontal="center" vertical="center" wrapText="1"/>
      <protection/>
    </xf>
    <xf numFmtId="0" fontId="99" fillId="0" borderId="24" xfId="83" applyFont="1" applyBorder="1" applyAlignment="1">
      <alignment horizontal="center" vertical="center" wrapText="1"/>
      <protection/>
    </xf>
    <xf numFmtId="0" fontId="99" fillId="0" borderId="25" xfId="83" applyFont="1" applyBorder="1" applyAlignment="1">
      <alignment horizontal="center" vertical="center" wrapText="1"/>
      <protection/>
    </xf>
    <xf numFmtId="0" fontId="99" fillId="0" borderId="72" xfId="83" applyFont="1" applyBorder="1" applyAlignment="1">
      <alignment horizontal="center" vertical="center"/>
      <protection/>
    </xf>
    <xf numFmtId="0" fontId="99" fillId="0" borderId="81" xfId="83" applyFont="1" applyBorder="1" applyAlignment="1">
      <alignment horizontal="center" vertical="center"/>
      <protection/>
    </xf>
    <xf numFmtId="0" fontId="99" fillId="0" borderId="54" xfId="83" applyFont="1" applyBorder="1" applyAlignment="1">
      <alignment horizontal="center" vertical="center"/>
      <protection/>
    </xf>
    <xf numFmtId="0" fontId="1" fillId="0" borderId="82" xfId="83" applyFont="1" applyBorder="1" applyAlignment="1">
      <alignment horizontal="center" vertical="center" wrapText="1"/>
      <protection/>
    </xf>
    <xf numFmtId="0" fontId="1" fillId="0" borderId="75" xfId="83" applyFont="1" applyBorder="1" applyAlignment="1">
      <alignment horizontal="center" vertical="center" wrapText="1"/>
      <protection/>
    </xf>
    <xf numFmtId="0" fontId="99" fillId="0" borderId="29" xfId="83" applyFont="1" applyBorder="1" applyAlignment="1">
      <alignment horizontal="center" vertical="center"/>
      <protection/>
    </xf>
    <xf numFmtId="0" fontId="99" fillId="0" borderId="37" xfId="83" applyFont="1" applyBorder="1" applyAlignment="1">
      <alignment horizontal="center" vertical="center"/>
      <protection/>
    </xf>
    <xf numFmtId="0" fontId="1" fillId="71" borderId="72" xfId="83" applyFont="1" applyFill="1" applyBorder="1" applyAlignment="1">
      <alignment horizontal="center" vertical="center" wrapText="1"/>
      <protection/>
    </xf>
    <xf numFmtId="0" fontId="1" fillId="71" borderId="81" xfId="83" applyFont="1" applyFill="1" applyBorder="1" applyAlignment="1">
      <alignment horizontal="center" vertical="center" wrapText="1"/>
      <protection/>
    </xf>
    <xf numFmtId="0" fontId="1" fillId="71" borderId="54" xfId="83" applyFont="1" applyFill="1" applyBorder="1" applyAlignment="1">
      <alignment horizontal="center" vertical="center" wrapText="1"/>
      <protection/>
    </xf>
    <xf numFmtId="0" fontId="18" fillId="0" borderId="40" xfId="0" applyFont="1" applyBorder="1" applyAlignment="1">
      <alignment horizontal="left" vertical="center"/>
    </xf>
    <xf numFmtId="0" fontId="18" fillId="0" borderId="69" xfId="0" applyFont="1" applyBorder="1" applyAlignment="1">
      <alignment horizontal="left" vertical="center"/>
    </xf>
    <xf numFmtId="0" fontId="18" fillId="0" borderId="70" xfId="0" applyFont="1" applyBorder="1" applyAlignment="1">
      <alignment horizontal="left" vertical="center"/>
    </xf>
    <xf numFmtId="0" fontId="18" fillId="0" borderId="42" xfId="0" applyFont="1" applyBorder="1" applyAlignment="1">
      <alignment horizontal="left" vertical="center"/>
    </xf>
    <xf numFmtId="0" fontId="18" fillId="0" borderId="49" xfId="0" applyFont="1" applyBorder="1" applyAlignment="1">
      <alignment horizontal="left" vertical="center"/>
    </xf>
    <xf numFmtId="0" fontId="18" fillId="0" borderId="36" xfId="0" applyFont="1" applyBorder="1" applyAlignment="1">
      <alignment horizontal="left" vertical="center"/>
    </xf>
    <xf numFmtId="0" fontId="3" fillId="0" borderId="71"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73"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43" xfId="0" applyFont="1" applyBorder="1" applyAlignment="1">
      <alignment horizontal="center" vertical="center" wrapText="1"/>
    </xf>
    <xf numFmtId="49" fontId="1" fillId="0" borderId="70" xfId="0" applyNumberFormat="1" applyFont="1" applyBorder="1" applyAlignment="1">
      <alignment horizontal="center" vertical="center" wrapText="1"/>
    </xf>
    <xf numFmtId="49" fontId="1" fillId="0" borderId="36" xfId="0" applyNumberFormat="1"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8" fillId="0" borderId="42" xfId="0" applyFont="1" applyBorder="1" applyAlignment="1">
      <alignment horizontal="left" vertical="center" wrapText="1"/>
    </xf>
    <xf numFmtId="0" fontId="18" fillId="0" borderId="49" xfId="0" applyFont="1" applyBorder="1" applyAlignment="1">
      <alignment horizontal="left" vertical="center" wrapText="1"/>
    </xf>
    <xf numFmtId="0" fontId="18" fillId="0" borderId="36" xfId="0" applyFont="1" applyBorder="1" applyAlignment="1">
      <alignment horizontal="left"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1" fillId="0" borderId="38" xfId="0" applyFont="1" applyBorder="1" applyAlignment="1">
      <alignment horizontal="center" vertical="center" wrapText="1"/>
    </xf>
    <xf numFmtId="0" fontId="23" fillId="0" borderId="40" xfId="82" applyFont="1" applyBorder="1" applyAlignment="1">
      <alignment horizontal="left" vertical="center"/>
      <protection/>
    </xf>
    <xf numFmtId="0" fontId="23" fillId="0" borderId="69" xfId="82" applyFont="1" applyBorder="1" applyAlignment="1">
      <alignment horizontal="left" vertical="center"/>
      <protection/>
    </xf>
    <xf numFmtId="0" fontId="23" fillId="0" borderId="70" xfId="82" applyFont="1" applyBorder="1" applyAlignment="1">
      <alignment horizontal="left" vertical="center"/>
      <protection/>
    </xf>
    <xf numFmtId="0" fontId="18" fillId="0" borderId="42" xfId="82" applyFont="1" applyBorder="1" applyAlignment="1">
      <alignment horizontal="left" vertical="center"/>
      <protection/>
    </xf>
    <xf numFmtId="0" fontId="18" fillId="0" borderId="49" xfId="82" applyFont="1" applyBorder="1" applyAlignment="1">
      <alignment horizontal="left" vertical="center"/>
      <protection/>
    </xf>
    <xf numFmtId="0" fontId="18" fillId="0" borderId="36" xfId="82" applyFont="1" applyBorder="1" applyAlignment="1">
      <alignment horizontal="left" vertical="center"/>
      <protection/>
    </xf>
    <xf numFmtId="0" fontId="2" fillId="0" borderId="21" xfId="82" applyFont="1" applyBorder="1" applyAlignment="1">
      <alignment horizontal="center"/>
      <protection/>
    </xf>
    <xf numFmtId="0" fontId="2" fillId="0" borderId="0" xfId="82" applyFont="1" applyBorder="1" applyAlignment="1">
      <alignment horizontal="center"/>
      <protection/>
    </xf>
    <xf numFmtId="0" fontId="3" fillId="0" borderId="71" xfId="82" applyFont="1" applyBorder="1" applyAlignment="1">
      <alignment horizontal="center" vertical="center" wrapText="1"/>
      <protection/>
    </xf>
    <xf numFmtId="0" fontId="3" fillId="0" borderId="72" xfId="82" applyFont="1" applyBorder="1" applyAlignment="1">
      <alignment horizontal="center" vertical="center"/>
      <protection/>
    </xf>
    <xf numFmtId="0" fontId="3" fillId="0" borderId="73" xfId="82" applyFont="1" applyBorder="1" applyAlignment="1">
      <alignment horizontal="center" vertical="center"/>
      <protection/>
    </xf>
    <xf numFmtId="0" fontId="1" fillId="0" borderId="66" xfId="82" applyFont="1" applyBorder="1" applyAlignment="1">
      <alignment horizontal="left" vertical="center" wrapText="1"/>
      <protection/>
    </xf>
    <xf numFmtId="0" fontId="1" fillId="0" borderId="47" xfId="82" applyFont="1" applyBorder="1" applyAlignment="1">
      <alignment horizontal="left" vertical="center" wrapText="1"/>
      <protection/>
    </xf>
    <xf numFmtId="0" fontId="1" fillId="0" borderId="48" xfId="82" applyFont="1" applyBorder="1" applyAlignment="1">
      <alignment horizontal="left" vertical="center" wrapText="1"/>
      <protection/>
    </xf>
    <xf numFmtId="0" fontId="18" fillId="0" borderId="40" xfId="82" applyFont="1" applyBorder="1" applyAlignment="1">
      <alignment horizontal="left" vertical="center"/>
      <protection/>
    </xf>
    <xf numFmtId="0" fontId="18" fillId="0" borderId="69" xfId="82" applyFont="1" applyBorder="1" applyAlignment="1">
      <alignment horizontal="left" vertical="center"/>
      <protection/>
    </xf>
    <xf numFmtId="0" fontId="18" fillId="0" borderId="70" xfId="82" applyFont="1" applyBorder="1" applyAlignment="1">
      <alignment horizontal="left" vertical="center"/>
      <protection/>
    </xf>
    <xf numFmtId="0" fontId="18" fillId="62" borderId="83" xfId="82" applyFont="1" applyFill="1" applyBorder="1" applyAlignment="1">
      <alignment horizontal="left" vertical="center"/>
      <protection/>
    </xf>
    <xf numFmtId="0" fontId="18" fillId="62" borderId="0" xfId="82" applyFont="1" applyFill="1" applyBorder="1" applyAlignment="1">
      <alignment horizontal="left" vertical="center"/>
      <protection/>
    </xf>
    <xf numFmtId="0" fontId="18" fillId="62" borderId="84" xfId="82" applyFont="1" applyFill="1" applyBorder="1" applyAlignment="1">
      <alignment horizontal="left" vertical="center"/>
      <protection/>
    </xf>
    <xf numFmtId="0" fontId="18" fillId="0" borderId="83" xfId="82" applyFont="1" applyBorder="1" applyAlignment="1">
      <alignment horizontal="left" vertical="center"/>
      <protection/>
    </xf>
    <xf numFmtId="0" fontId="18" fillId="0" borderId="0" xfId="82" applyFont="1" applyBorder="1" applyAlignment="1">
      <alignment horizontal="left" vertical="center"/>
      <protection/>
    </xf>
    <xf numFmtId="0" fontId="18" fillId="0" borderId="84" xfId="82" applyFont="1" applyBorder="1" applyAlignment="1">
      <alignment horizontal="left" vertical="center"/>
      <protection/>
    </xf>
    <xf numFmtId="0" fontId="3" fillId="0" borderId="6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48" xfId="0" applyFont="1" applyFill="1" applyBorder="1" applyAlignment="1">
      <alignment horizontal="center" vertical="center" wrapText="1"/>
    </xf>
    <xf numFmtId="49" fontId="1" fillId="0" borderId="22" xfId="0" applyNumberFormat="1"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67" xfId="0" applyFont="1" applyBorder="1" applyAlignment="1">
      <alignment horizontal="left" vertical="center" wrapText="1" indent="1"/>
    </xf>
    <xf numFmtId="0" fontId="1" fillId="0" borderId="65" xfId="0" applyFont="1" applyBorder="1" applyAlignment="1">
      <alignment horizontal="left" vertical="center" wrapText="1" indent="1"/>
    </xf>
    <xf numFmtId="0" fontId="1" fillId="0" borderId="43" xfId="0" applyFont="1" applyBorder="1" applyAlignment="1">
      <alignment horizontal="left" vertical="center" wrapText="1" indent="1"/>
    </xf>
    <xf numFmtId="49" fontId="99" fillId="0" borderId="47" xfId="0" applyNumberFormat="1" applyFont="1" applyBorder="1" applyAlignment="1">
      <alignment horizontal="center" vertical="center" wrapText="1"/>
    </xf>
    <xf numFmtId="49" fontId="99" fillId="0" borderId="22" xfId="0" applyNumberFormat="1" applyFont="1" applyBorder="1" applyAlignment="1">
      <alignment horizontal="center" vertical="center" wrapText="1"/>
    </xf>
    <xf numFmtId="49" fontId="1" fillId="0" borderId="47" xfId="0" applyNumberFormat="1" applyFont="1" applyBorder="1" applyAlignment="1">
      <alignment horizontal="center" vertical="center" wrapText="1"/>
    </xf>
    <xf numFmtId="49" fontId="1" fillId="62" borderId="48" xfId="0" applyNumberFormat="1" applyFont="1" applyFill="1" applyBorder="1" applyAlignment="1">
      <alignment horizontal="center" vertical="center" wrapText="1"/>
    </xf>
    <xf numFmtId="49" fontId="1" fillId="62" borderId="23" xfId="0" applyNumberFormat="1" applyFont="1" applyFill="1" applyBorder="1" applyAlignment="1">
      <alignment horizontal="center" vertical="center" wrapText="1"/>
    </xf>
    <xf numFmtId="0" fontId="3" fillId="0" borderId="74" xfId="0" applyFont="1" applyBorder="1" applyAlignment="1">
      <alignment horizontal="center" vertical="center" wrapText="1"/>
    </xf>
    <xf numFmtId="0" fontId="3" fillId="0" borderId="75" xfId="0" applyFont="1" applyBorder="1" applyAlignment="1">
      <alignment horizontal="center" vertical="center" wrapText="1"/>
    </xf>
    <xf numFmtId="0" fontId="3" fillId="0" borderId="64" xfId="0" applyFont="1" applyBorder="1" applyAlignment="1">
      <alignment horizontal="center" vertical="center" wrapText="1"/>
    </xf>
    <xf numFmtId="0" fontId="1" fillId="0" borderId="21" xfId="0" applyFont="1" applyBorder="1" applyAlignment="1">
      <alignment horizontal="left" vertical="center" wrapText="1"/>
    </xf>
    <xf numFmtId="0" fontId="1" fillId="0" borderId="0" xfId="0" applyFont="1" applyBorder="1" applyAlignment="1">
      <alignment horizontal="left" vertical="center" wrapText="1"/>
    </xf>
    <xf numFmtId="0" fontId="1" fillId="0" borderId="52" xfId="0" applyFont="1" applyBorder="1" applyAlignment="1">
      <alignment horizontal="left" vertical="center" wrapText="1"/>
    </xf>
    <xf numFmtId="49" fontId="1" fillId="62" borderId="47" xfId="0" applyNumberFormat="1" applyFont="1" applyFill="1" applyBorder="1" applyAlignment="1">
      <alignment horizontal="center" vertical="center" wrapText="1"/>
    </xf>
    <xf numFmtId="49" fontId="1" fillId="62" borderId="22" xfId="0" applyNumberFormat="1" applyFont="1" applyFill="1" applyBorder="1" applyAlignment="1">
      <alignment horizontal="center" vertical="center" wrapText="1"/>
    </xf>
    <xf numFmtId="0" fontId="1" fillId="0" borderId="66" xfId="0" applyFont="1" applyBorder="1" applyAlignment="1">
      <alignment horizontal="center" vertical="center" wrapText="1"/>
    </xf>
    <xf numFmtId="0" fontId="2" fillId="0" borderId="0" xfId="0" applyFont="1" applyFill="1" applyBorder="1" applyAlignment="1">
      <alignment horizontal="left" wrapText="1"/>
    </xf>
    <xf numFmtId="0" fontId="1" fillId="0" borderId="22" xfId="0" applyFont="1" applyFill="1" applyBorder="1" applyAlignment="1">
      <alignment horizontal="center" vertical="center" wrapText="1"/>
    </xf>
    <xf numFmtId="0" fontId="99" fillId="0" borderId="22"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8" fillId="0" borderId="0" xfId="0" applyFont="1" applyFill="1" applyBorder="1" applyAlignment="1">
      <alignment horizontal="left" wrapText="1"/>
    </xf>
    <xf numFmtId="0" fontId="114" fillId="0" borderId="74" xfId="0" applyFont="1" applyFill="1" applyBorder="1" applyAlignment="1">
      <alignment horizontal="center" vertical="center"/>
    </xf>
    <xf numFmtId="0" fontId="114" fillId="0" borderId="75" xfId="0" applyFont="1" applyFill="1" applyBorder="1" applyAlignment="1">
      <alignment horizontal="center" vertical="center"/>
    </xf>
    <xf numFmtId="0" fontId="114" fillId="0" borderId="64" xfId="0" applyFont="1" applyFill="1" applyBorder="1" applyAlignment="1">
      <alignment horizontal="center" vertical="center"/>
    </xf>
    <xf numFmtId="0" fontId="1" fillId="0" borderId="85" xfId="0" applyFont="1" applyFill="1" applyBorder="1" applyAlignment="1">
      <alignment horizontal="left" vertical="center" wrapText="1"/>
    </xf>
    <xf numFmtId="0" fontId="1" fillId="0" borderId="49"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59" xfId="0" applyFont="1" applyFill="1" applyBorder="1" applyAlignment="1">
      <alignment horizontal="left" vertical="center" wrapText="1"/>
    </xf>
    <xf numFmtId="0" fontId="43" fillId="0" borderId="24" xfId="0" applyFont="1" applyFill="1" applyBorder="1" applyAlignment="1">
      <alignment horizontal="center" vertical="center" wrapText="1"/>
    </xf>
    <xf numFmtId="49" fontId="1" fillId="0" borderId="22" xfId="0" applyNumberFormat="1" applyFont="1" applyFill="1" applyBorder="1" applyAlignment="1">
      <alignment horizontal="left" vertical="center" wrapText="1" indent="1"/>
    </xf>
    <xf numFmtId="0" fontId="3" fillId="0" borderId="66" xfId="85" applyFont="1" applyBorder="1" applyAlignment="1">
      <alignment horizontal="center" vertical="center" wrapText="1"/>
      <protection/>
    </xf>
    <xf numFmtId="0" fontId="3" fillId="0" borderId="47" xfId="85" applyFont="1" applyBorder="1" applyAlignment="1">
      <alignment horizontal="center" vertical="center" wrapText="1"/>
      <protection/>
    </xf>
    <xf numFmtId="0" fontId="3" fillId="0" borderId="48" xfId="85" applyFont="1" applyBorder="1" applyAlignment="1">
      <alignment horizontal="center" vertical="center" wrapText="1"/>
      <protection/>
    </xf>
    <xf numFmtId="0" fontId="1" fillId="0" borderId="86" xfId="0" applyFont="1" applyBorder="1" applyAlignment="1">
      <alignment horizontal="left" vertical="center" wrapText="1"/>
    </xf>
    <xf numFmtId="0" fontId="1" fillId="0" borderId="69" xfId="0" applyFont="1" applyBorder="1" applyAlignment="1">
      <alignment horizontal="left" vertical="center" wrapText="1"/>
    </xf>
    <xf numFmtId="0" fontId="1" fillId="0" borderId="87" xfId="0" applyFont="1" applyBorder="1" applyAlignment="1">
      <alignment horizontal="left" vertical="center" wrapText="1"/>
    </xf>
    <xf numFmtId="0" fontId="1" fillId="0" borderId="47"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0" fontId="115" fillId="0" borderId="69" xfId="0" applyFont="1" applyBorder="1" applyAlignment="1">
      <alignment horizontal="left" vertical="center" wrapText="1"/>
    </xf>
    <xf numFmtId="0" fontId="23" fillId="0" borderId="40" xfId="0" applyFont="1" applyBorder="1" applyAlignment="1">
      <alignment horizontal="left" vertical="center"/>
    </xf>
    <xf numFmtId="0" fontId="23" fillId="0" borderId="69" xfId="0" applyFont="1" applyBorder="1" applyAlignment="1">
      <alignment horizontal="left" vertical="center"/>
    </xf>
    <xf numFmtId="0" fontId="23" fillId="0" borderId="70" xfId="0" applyFont="1" applyBorder="1" applyAlignment="1">
      <alignment horizontal="left" vertical="center"/>
    </xf>
    <xf numFmtId="0" fontId="23" fillId="0" borderId="42" xfId="0" applyFont="1" applyBorder="1" applyAlignment="1">
      <alignment horizontal="left" vertical="center"/>
    </xf>
    <xf numFmtId="0" fontId="23" fillId="0" borderId="49" xfId="0" applyFont="1" applyBorder="1" applyAlignment="1">
      <alignment horizontal="left" vertical="center"/>
    </xf>
    <xf numFmtId="0" fontId="23" fillId="0" borderId="36" xfId="0" applyFont="1" applyBorder="1" applyAlignment="1">
      <alignment horizontal="left" vertical="center"/>
    </xf>
    <xf numFmtId="0" fontId="3" fillId="0" borderId="66" xfId="82" applyFont="1" applyBorder="1" applyAlignment="1">
      <alignment horizontal="center" vertical="center" wrapText="1"/>
      <protection/>
    </xf>
    <xf numFmtId="0" fontId="3" fillId="0" borderId="47" xfId="82" applyFont="1" applyBorder="1" applyAlignment="1">
      <alignment horizontal="center" vertical="center" wrapText="1"/>
      <protection/>
    </xf>
    <xf numFmtId="0" fontId="3" fillId="0" borderId="48" xfId="82" applyFont="1" applyBorder="1" applyAlignment="1">
      <alignment horizontal="center" vertical="center" wrapText="1"/>
      <protection/>
    </xf>
    <xf numFmtId="0" fontId="1" fillId="0" borderId="24" xfId="82" applyFont="1" applyBorder="1" applyAlignment="1">
      <alignment horizontal="left" vertical="center" wrapText="1"/>
      <protection/>
    </xf>
    <xf numFmtId="0" fontId="1" fillId="0" borderId="22" xfId="82" applyFont="1" applyBorder="1" applyAlignment="1">
      <alignment horizontal="left" vertical="center" wrapText="1"/>
      <protection/>
    </xf>
    <xf numFmtId="0" fontId="1" fillId="0" borderId="23" xfId="82" applyFont="1" applyBorder="1" applyAlignment="1">
      <alignment horizontal="left" vertical="center" wrapText="1"/>
      <protection/>
    </xf>
    <xf numFmtId="0" fontId="23" fillId="0" borderId="22" xfId="82" applyFont="1" applyBorder="1" applyAlignment="1">
      <alignment horizontal="left" vertical="center" wrapText="1"/>
      <protection/>
    </xf>
    <xf numFmtId="3" fontId="1" fillId="0" borderId="0" xfId="87" applyNumberFormat="1" applyFont="1" applyFill="1" applyBorder="1" applyAlignment="1">
      <alignment horizontal="left" vertical="center" wrapText="1"/>
      <protection/>
    </xf>
    <xf numFmtId="3" fontId="1" fillId="0" borderId="24" xfId="87" applyNumberFormat="1" applyFont="1" applyBorder="1" applyAlignment="1">
      <alignment horizontal="center" vertical="center" wrapText="1"/>
      <protection/>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3" fontId="3" fillId="0" borderId="88" xfId="87" applyNumberFormat="1" applyFont="1" applyBorder="1" applyAlignment="1">
      <alignment horizontal="center" vertical="center" wrapText="1"/>
      <protection/>
    </xf>
    <xf numFmtId="3" fontId="3" fillId="0" borderId="68" xfId="87" applyNumberFormat="1" applyFont="1" applyBorder="1" applyAlignment="1">
      <alignment horizontal="center" vertical="center" wrapText="1"/>
      <protection/>
    </xf>
    <xf numFmtId="3" fontId="3" fillId="0" borderId="89" xfId="87" applyNumberFormat="1" applyFont="1" applyBorder="1" applyAlignment="1">
      <alignment horizontal="center" vertical="center" wrapText="1"/>
      <protection/>
    </xf>
    <xf numFmtId="0" fontId="1" fillId="0" borderId="85" xfId="0" applyFont="1" applyBorder="1" applyAlignment="1">
      <alignment horizontal="left" vertical="center" wrapText="1" indent="1"/>
    </xf>
    <xf numFmtId="0" fontId="1" fillId="0" borderId="49" xfId="0" applyFont="1" applyBorder="1" applyAlignment="1">
      <alignment horizontal="left" vertical="center" wrapText="1" indent="1"/>
    </xf>
    <xf numFmtId="0" fontId="1" fillId="0" borderId="59" xfId="0" applyFont="1" applyBorder="1" applyAlignment="1">
      <alignment horizontal="left" vertical="center" wrapText="1" indent="1"/>
    </xf>
    <xf numFmtId="0" fontId="43" fillId="48" borderId="24" xfId="84" applyFont="1" applyFill="1" applyBorder="1" applyAlignment="1">
      <alignment/>
      <protection/>
    </xf>
    <xf numFmtId="0" fontId="43" fillId="48" borderId="22" xfId="84" applyFont="1" applyFill="1" applyBorder="1" applyAlignment="1">
      <alignment/>
      <protection/>
    </xf>
    <xf numFmtId="0" fontId="43" fillId="0" borderId="24" xfId="84" applyFont="1" applyBorder="1" applyAlignment="1">
      <alignment/>
      <protection/>
    </xf>
    <xf numFmtId="0" fontId="43" fillId="0" borderId="22" xfId="84" applyFont="1" applyBorder="1" applyAlignment="1">
      <alignment/>
      <protection/>
    </xf>
    <xf numFmtId="3" fontId="3" fillId="0" borderId="78" xfId="86" applyNumberFormat="1" applyFont="1" applyBorder="1" applyAlignment="1">
      <alignment horizontal="center" vertical="center" wrapText="1"/>
      <protection/>
    </xf>
    <xf numFmtId="3" fontId="3" fillId="0" borderId="79" xfId="86" applyNumberFormat="1" applyFont="1" applyBorder="1" applyAlignment="1">
      <alignment horizontal="center" vertical="center" wrapText="1"/>
      <protection/>
    </xf>
    <xf numFmtId="3" fontId="3" fillId="0" borderId="80" xfId="86" applyNumberFormat="1" applyFont="1" applyBorder="1" applyAlignment="1">
      <alignment horizontal="center" vertical="center" wrapText="1"/>
      <protection/>
    </xf>
    <xf numFmtId="3" fontId="1" fillId="0" borderId="78" xfId="86" applyNumberFormat="1" applyFont="1" applyBorder="1" applyAlignment="1">
      <alignment horizontal="left" vertical="center" wrapText="1"/>
      <protection/>
    </xf>
    <xf numFmtId="3" fontId="1" fillId="0" borderId="79" xfId="86" applyNumberFormat="1" applyFont="1" applyBorder="1" applyAlignment="1">
      <alignment horizontal="left" vertical="center" wrapText="1"/>
      <protection/>
    </xf>
    <xf numFmtId="0" fontId="1" fillId="0" borderId="78" xfId="0" applyFont="1" applyBorder="1" applyAlignment="1">
      <alignment horizontal="left" wrapText="1"/>
    </xf>
    <xf numFmtId="0" fontId="1" fillId="0" borderId="79" xfId="0" applyFont="1" applyBorder="1" applyAlignment="1">
      <alignment horizontal="left" wrapText="1"/>
    </xf>
    <xf numFmtId="0" fontId="1" fillId="0" borderId="80" xfId="0" applyFont="1" applyBorder="1" applyAlignment="1">
      <alignment horizontal="left" wrapText="1"/>
    </xf>
    <xf numFmtId="0" fontId="3" fillId="0" borderId="88" xfId="0" applyNumberFormat="1" applyFont="1" applyBorder="1" applyAlignment="1">
      <alignment horizontal="center" vertical="center" wrapText="1"/>
    </xf>
    <xf numFmtId="0" fontId="3" fillId="0" borderId="68" xfId="0" applyNumberFormat="1" applyFont="1" applyBorder="1" applyAlignment="1">
      <alignment horizontal="center" vertical="center" wrapText="1"/>
    </xf>
    <xf numFmtId="0" fontId="3" fillId="0" borderId="89" xfId="0" applyNumberFormat="1" applyFont="1" applyBorder="1" applyAlignment="1">
      <alignment horizontal="center" vertical="center" wrapText="1"/>
    </xf>
    <xf numFmtId="0" fontId="43" fillId="48" borderId="34" xfId="84" applyFont="1" applyFill="1" applyBorder="1" applyAlignment="1">
      <alignment horizontal="left" vertical="center" indent="1"/>
      <protection/>
    </xf>
    <xf numFmtId="0" fontId="43" fillId="48" borderId="35" xfId="84" applyFont="1" applyFill="1" applyBorder="1" applyAlignment="1">
      <alignment horizontal="left" vertical="center" indent="1"/>
      <protection/>
    </xf>
    <xf numFmtId="0" fontId="1" fillId="63" borderId="85" xfId="84" applyFont="1" applyFill="1" applyBorder="1" applyAlignment="1" applyProtection="1">
      <alignment horizontal="left"/>
      <protection/>
    </xf>
    <xf numFmtId="0" fontId="1" fillId="63" borderId="36" xfId="84" applyFont="1" applyFill="1" applyBorder="1" applyAlignment="1" applyProtection="1">
      <alignment horizontal="left"/>
      <protection/>
    </xf>
    <xf numFmtId="0" fontId="1" fillId="0" borderId="31" xfId="84" applyFont="1" applyBorder="1" applyAlignment="1" applyProtection="1">
      <alignment horizontal="center" vertical="top" wrapText="1"/>
      <protection/>
    </xf>
    <xf numFmtId="0" fontId="1" fillId="0" borderId="24" xfId="84" applyFont="1" applyBorder="1" applyAlignment="1" applyProtection="1">
      <alignment horizontal="center" vertical="top" wrapText="1"/>
      <protection/>
    </xf>
    <xf numFmtId="0" fontId="50" fillId="0" borderId="86" xfId="84" applyFont="1" applyBorder="1" applyAlignment="1" applyProtection="1">
      <alignment horizontal="left" vertical="center" wrapText="1"/>
      <protection/>
    </xf>
    <xf numFmtId="0" fontId="50" fillId="0" borderId="69" xfId="84" applyFont="1" applyBorder="1" applyAlignment="1" applyProtection="1">
      <alignment horizontal="left" vertical="center" wrapText="1"/>
      <protection/>
    </xf>
    <xf numFmtId="0" fontId="50" fillId="0" borderId="87" xfId="84" applyFont="1" applyBorder="1" applyAlignment="1" applyProtection="1">
      <alignment horizontal="left" vertical="center" wrapText="1"/>
      <protection/>
    </xf>
    <xf numFmtId="0" fontId="1" fillId="0" borderId="66" xfId="84" applyFont="1" applyBorder="1" applyAlignment="1" applyProtection="1">
      <alignment horizontal="center" vertical="center"/>
      <protection/>
    </xf>
    <xf numFmtId="0" fontId="1" fillId="0" borderId="47" xfId="84" applyFont="1" applyBorder="1" applyAlignment="1" applyProtection="1">
      <alignment horizontal="center" vertical="center"/>
      <protection/>
    </xf>
    <xf numFmtId="0" fontId="1" fillId="0" borderId="30" xfId="84" applyFont="1" applyBorder="1" applyAlignment="1" applyProtection="1">
      <alignment horizontal="center" vertical="center"/>
      <protection/>
    </xf>
    <xf numFmtId="0" fontId="1" fillId="0" borderId="28" xfId="84" applyFont="1" applyBorder="1" applyAlignment="1" applyProtection="1">
      <alignment horizontal="center" vertical="center"/>
      <protection/>
    </xf>
    <xf numFmtId="199" fontId="1" fillId="0" borderId="47" xfId="84" applyNumberFormat="1" applyFont="1" applyBorder="1" applyAlignment="1" applyProtection="1">
      <alignment horizontal="center" vertical="center"/>
      <protection/>
    </xf>
    <xf numFmtId="0" fontId="2" fillId="0" borderId="34" xfId="84" applyFont="1" applyBorder="1" applyAlignment="1" applyProtection="1">
      <alignment horizontal="center"/>
      <protection/>
    </xf>
    <xf numFmtId="0" fontId="2" fillId="0" borderId="35" xfId="84" applyFont="1" applyBorder="1" applyAlignment="1" applyProtection="1">
      <alignment horizontal="center"/>
      <protection/>
    </xf>
    <xf numFmtId="0" fontId="2" fillId="0" borderId="31" xfId="84" applyFont="1" applyBorder="1" applyAlignment="1">
      <alignment horizontal="center" vertical="center" wrapText="1"/>
      <protection/>
    </xf>
    <xf numFmtId="0" fontId="1" fillId="0" borderId="30" xfId="84" applyFont="1" applyBorder="1" applyAlignment="1">
      <alignment horizontal="center" vertical="center" wrapText="1"/>
      <protection/>
    </xf>
    <xf numFmtId="0" fontId="1" fillId="42" borderId="78" xfId="84" applyFont="1" applyFill="1" applyBorder="1" applyAlignment="1">
      <alignment horizontal="left" vertical="center" wrapText="1"/>
      <protection/>
    </xf>
    <xf numFmtId="0" fontId="1" fillId="42" borderId="44" xfId="84" applyFont="1" applyFill="1" applyBorder="1" applyAlignment="1">
      <alignment horizontal="left" vertical="center" wrapText="1"/>
      <protection/>
    </xf>
    <xf numFmtId="0" fontId="50" fillId="0" borderId="85" xfId="84" applyFont="1" applyBorder="1" applyAlignment="1" applyProtection="1">
      <alignment horizontal="left" vertical="center" wrapText="1"/>
      <protection/>
    </xf>
    <xf numFmtId="0" fontId="50" fillId="0" borderId="49" xfId="84" applyFont="1" applyBorder="1" applyAlignment="1" applyProtection="1">
      <alignment horizontal="left" vertical="center" wrapText="1"/>
      <protection/>
    </xf>
    <xf numFmtId="0" fontId="50" fillId="0" borderId="59" xfId="84" applyFont="1" applyBorder="1" applyAlignment="1" applyProtection="1">
      <alignment horizontal="left" vertical="center" wrapText="1"/>
      <protection/>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3" fillId="0" borderId="80" xfId="0" applyFont="1" applyBorder="1" applyAlignment="1">
      <alignment horizontal="center" vertical="center" wrapText="1"/>
    </xf>
    <xf numFmtId="0" fontId="1" fillId="0" borderId="38" xfId="84" applyFont="1" applyBorder="1" applyAlignment="1">
      <alignment horizontal="center" vertical="center" wrapText="1"/>
      <protection/>
    </xf>
    <xf numFmtId="0" fontId="1" fillId="0" borderId="31" xfId="84" applyFont="1" applyBorder="1" applyAlignment="1">
      <alignment horizontal="center" vertical="center" wrapText="1"/>
      <protection/>
    </xf>
    <xf numFmtId="0" fontId="1" fillId="10" borderId="78" xfId="84" applyFont="1" applyFill="1" applyBorder="1" applyAlignment="1">
      <alignment vertical="center" wrapText="1"/>
      <protection/>
    </xf>
    <xf numFmtId="0" fontId="2" fillId="10" borderId="44" xfId="84" applyFont="1" applyFill="1" applyBorder="1" applyAlignment="1">
      <alignment vertical="center" wrapText="1"/>
      <protection/>
    </xf>
    <xf numFmtId="0" fontId="1" fillId="0" borderId="31" xfId="84" applyFont="1" applyBorder="1" applyAlignment="1">
      <alignment horizontal="center" vertical="center"/>
      <protection/>
    </xf>
    <xf numFmtId="0" fontId="1" fillId="0" borderId="33" xfId="84" applyFont="1" applyBorder="1" applyAlignment="1">
      <alignment horizontal="center" vertical="center"/>
      <protection/>
    </xf>
    <xf numFmtId="0" fontId="1" fillId="0" borderId="30" xfId="84" applyFont="1" applyBorder="1" applyAlignment="1">
      <alignment horizontal="center" vertical="center"/>
      <protection/>
    </xf>
    <xf numFmtId="0" fontId="1" fillId="0" borderId="28" xfId="84" applyFont="1" applyBorder="1" applyAlignment="1">
      <alignment horizontal="center" vertical="center"/>
      <protection/>
    </xf>
    <xf numFmtId="3" fontId="1" fillId="0" borderId="33" xfId="84" applyNumberFormat="1" applyFont="1" applyBorder="1" applyAlignment="1">
      <alignment horizontal="center" vertical="center"/>
      <protection/>
    </xf>
    <xf numFmtId="0" fontId="2" fillId="0" borderId="34" xfId="84" applyFont="1" applyBorder="1" applyAlignment="1">
      <alignment horizontal="center" vertical="center"/>
      <protection/>
    </xf>
    <xf numFmtId="0" fontId="2" fillId="0" borderId="35" xfId="84" applyFont="1" applyBorder="1" applyAlignment="1">
      <alignment horizontal="center" vertical="center"/>
      <protection/>
    </xf>
    <xf numFmtId="0" fontId="1" fillId="10" borderId="85" xfId="84" applyFont="1" applyFill="1" applyBorder="1" applyAlignment="1">
      <alignment horizontal="left" vertical="center" wrapText="1"/>
      <protection/>
    </xf>
    <xf numFmtId="0" fontId="1" fillId="10" borderId="36" xfId="84" applyFont="1" applyFill="1" applyBorder="1" applyAlignment="1">
      <alignment horizontal="left" vertical="center" wrapText="1"/>
      <protection/>
    </xf>
    <xf numFmtId="0" fontId="1" fillId="0" borderId="24" xfId="84" applyFont="1" applyBorder="1" applyAlignment="1">
      <alignment horizontal="center" vertical="center" wrapText="1"/>
      <protection/>
    </xf>
    <xf numFmtId="0" fontId="43" fillId="0" borderId="31" xfId="84" applyFont="1" applyBorder="1" applyAlignment="1">
      <alignment horizontal="center" vertical="center"/>
      <protection/>
    </xf>
    <xf numFmtId="0" fontId="43" fillId="0" borderId="33" xfId="84" applyFont="1" applyBorder="1" applyAlignment="1">
      <alignment horizontal="center" vertical="center"/>
      <protection/>
    </xf>
    <xf numFmtId="0" fontId="43" fillId="0" borderId="25" xfId="84" applyFont="1" applyBorder="1" applyAlignment="1">
      <alignment horizontal="center" vertical="center"/>
      <protection/>
    </xf>
    <xf numFmtId="0" fontId="43" fillId="0" borderId="26" xfId="84" applyFont="1" applyBorder="1" applyAlignment="1">
      <alignment horizontal="center" vertical="center"/>
      <protection/>
    </xf>
    <xf numFmtId="0" fontId="43" fillId="0" borderId="83" xfId="84" applyFont="1" applyBorder="1" applyAlignment="1">
      <alignment horizontal="center" vertical="center"/>
      <protection/>
    </xf>
    <xf numFmtId="0" fontId="43" fillId="0" borderId="0" xfId="84" applyFont="1" applyBorder="1" applyAlignment="1">
      <alignment horizontal="center" vertical="center"/>
      <protection/>
    </xf>
    <xf numFmtId="0" fontId="43" fillId="0" borderId="84" xfId="84" applyFont="1" applyBorder="1" applyAlignment="1">
      <alignment horizontal="center" vertical="center"/>
      <protection/>
    </xf>
    <xf numFmtId="0" fontId="18" fillId="0" borderId="90" xfId="84" applyFont="1" applyBorder="1" applyAlignment="1">
      <alignment/>
      <protection/>
    </xf>
    <xf numFmtId="0" fontId="18" fillId="0" borderId="91" xfId="84" applyFont="1" applyBorder="1" applyAlignment="1">
      <alignment/>
      <protection/>
    </xf>
    <xf numFmtId="0" fontId="18" fillId="0" borderId="92" xfId="84" applyFont="1" applyBorder="1" applyAlignment="1">
      <alignment/>
      <protection/>
    </xf>
    <xf numFmtId="3" fontId="43" fillId="0" borderId="76" xfId="84" applyNumberFormat="1" applyFont="1" applyBorder="1" applyAlignment="1">
      <alignment horizontal="center" vertical="center" wrapText="1"/>
      <protection/>
    </xf>
    <xf numFmtId="0" fontId="18" fillId="0" borderId="77" xfId="84" applyFont="1" applyBorder="1" applyAlignment="1">
      <alignment horizontal="center"/>
      <protection/>
    </xf>
    <xf numFmtId="0" fontId="18" fillId="0" borderId="34" xfId="84" applyFont="1" applyBorder="1" applyAlignment="1">
      <alignment horizontal="center"/>
      <protection/>
    </xf>
    <xf numFmtId="0" fontId="18" fillId="0" borderId="35" xfId="84" applyFont="1" applyBorder="1" applyAlignment="1">
      <alignment horizontal="center"/>
      <protection/>
    </xf>
    <xf numFmtId="0" fontId="1" fillId="10" borderId="74" xfId="84" applyFont="1" applyFill="1" applyBorder="1" applyAlignment="1">
      <alignment vertical="center" wrapText="1"/>
      <protection/>
    </xf>
    <xf numFmtId="0" fontId="2" fillId="0" borderId="63" xfId="84" applyFont="1" applyBorder="1" applyAlignment="1">
      <alignment vertical="center" wrapText="1"/>
      <protection/>
    </xf>
    <xf numFmtId="0" fontId="1" fillId="10" borderId="86" xfId="84" applyFont="1" applyFill="1" applyBorder="1" applyAlignment="1">
      <alignment vertical="center" wrapText="1"/>
      <protection/>
    </xf>
    <xf numFmtId="0" fontId="2" fillId="10" borderId="70" xfId="84" applyFont="1" applyFill="1" applyBorder="1" applyAlignment="1">
      <alignment vertical="center" wrapText="1"/>
      <protection/>
    </xf>
    <xf numFmtId="0" fontId="1" fillId="42" borderId="85" xfId="84" applyFont="1" applyFill="1" applyBorder="1" applyAlignment="1">
      <alignment horizontal="left" vertical="center" wrapText="1"/>
      <protection/>
    </xf>
    <xf numFmtId="0" fontId="1" fillId="42" borderId="36" xfId="84" applyFont="1" applyFill="1" applyBorder="1" applyAlignment="1">
      <alignment horizontal="left" vertical="center" wrapText="1"/>
      <protection/>
    </xf>
    <xf numFmtId="0" fontId="43" fillId="0" borderId="78" xfId="84" applyFont="1" applyBorder="1" applyAlignment="1" applyProtection="1">
      <alignment horizontal="left" vertical="center" wrapText="1"/>
      <protection/>
    </xf>
    <xf numFmtId="0" fontId="43" fillId="0" borderId="79" xfId="84" applyFont="1" applyBorder="1" applyAlignment="1" applyProtection="1">
      <alignment horizontal="left" vertical="center" wrapText="1"/>
      <protection/>
    </xf>
    <xf numFmtId="0" fontId="43" fillId="0" borderId="80" xfId="84" applyFont="1" applyBorder="1" applyAlignment="1" applyProtection="1">
      <alignment horizontal="left" vertical="center" wrapText="1"/>
      <protection/>
    </xf>
    <xf numFmtId="0" fontId="1" fillId="10" borderId="67" xfId="84" applyFont="1" applyFill="1" applyBorder="1" applyAlignment="1">
      <alignment horizontal="left" vertical="center" wrapText="1"/>
      <protection/>
    </xf>
    <xf numFmtId="0" fontId="1" fillId="10" borderId="37" xfId="84" applyFont="1" applyFill="1" applyBorder="1" applyAlignment="1">
      <alignment horizontal="left" vertical="center" wrapText="1"/>
      <protection/>
    </xf>
    <xf numFmtId="0" fontId="2" fillId="0" borderId="49" xfId="0" applyFont="1" applyBorder="1" applyAlignment="1">
      <alignment horizontal="left"/>
    </xf>
    <xf numFmtId="0" fontId="3" fillId="0" borderId="63" xfId="0" applyFont="1" applyBorder="1" applyAlignment="1">
      <alignment horizontal="center" vertical="center" wrapText="1"/>
    </xf>
  </cellXfs>
  <cellStyles count="136">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čiarky 2" xfId="61"/>
    <cellStyle name="Dobrá" xfId="62"/>
    <cellStyle name="Explanatory Text" xfId="63"/>
    <cellStyle name="Good" xfId="64"/>
    <cellStyle name="Heading 1" xfId="65"/>
    <cellStyle name="Heading 2" xfId="66"/>
    <cellStyle name="Heading 3" xfId="67"/>
    <cellStyle name="Heading 4" xfId="68"/>
    <cellStyle name="Hyperlink" xfId="69"/>
    <cellStyle name="Check Cell" xfId="70"/>
    <cellStyle name="Input" xfId="71"/>
    <cellStyle name="Kontrolná bunka" xfId="72"/>
    <cellStyle name="Linked Cell" xfId="73"/>
    <cellStyle name="Currency" xfId="74"/>
    <cellStyle name="Currency [0]" xfId="75"/>
    <cellStyle name="Nadpis 1" xfId="76"/>
    <cellStyle name="Nadpis 2" xfId="77"/>
    <cellStyle name="Nadpis 3" xfId="78"/>
    <cellStyle name="Nadpis 4" xfId="79"/>
    <cellStyle name="Neutral" xfId="80"/>
    <cellStyle name="Neutrálna" xfId="81"/>
    <cellStyle name="Normálna 2" xfId="82"/>
    <cellStyle name="normálne 2" xfId="83"/>
    <cellStyle name="normálne 3" xfId="84"/>
    <cellStyle name="normálne 4" xfId="85"/>
    <cellStyle name="normálne_Databazy_VVŠ_2007_ severská" xfId="86"/>
    <cellStyle name="normálne_sprava_VVŠ_2004_tabuľky_vláda" xfId="87"/>
    <cellStyle name="normální_List1" xfId="88"/>
    <cellStyle name="Note" xfId="89"/>
    <cellStyle name="Output" xfId="90"/>
    <cellStyle name="Percent" xfId="91"/>
    <cellStyle name="Followed Hyperlink" xfId="92"/>
    <cellStyle name="Poznámka" xfId="93"/>
    <cellStyle name="Prepojená bunka" xfId="94"/>
    <cellStyle name="SAPBEXaggData" xfId="95"/>
    <cellStyle name="SAPBEXaggDataEmph" xfId="96"/>
    <cellStyle name="SAPBEXaggItem" xfId="97"/>
    <cellStyle name="SAPBEXaggItemX" xfId="98"/>
    <cellStyle name="SAPBEXexcBad7" xfId="99"/>
    <cellStyle name="SAPBEXexcBad8" xfId="100"/>
    <cellStyle name="SAPBEXexcBad9" xfId="101"/>
    <cellStyle name="SAPBEXexcCritical4" xfId="102"/>
    <cellStyle name="SAPBEXexcCritical5" xfId="103"/>
    <cellStyle name="SAPBEXexcCritical6" xfId="104"/>
    <cellStyle name="SAPBEXexcGood1" xfId="105"/>
    <cellStyle name="SAPBEXexcGood2" xfId="106"/>
    <cellStyle name="SAPBEXexcGood3" xfId="107"/>
    <cellStyle name="SAPBEXfilterDrill" xfId="108"/>
    <cellStyle name="SAPBEXfilterItem" xfId="109"/>
    <cellStyle name="SAPBEXfilterText" xfId="110"/>
    <cellStyle name="SAPBEXformats" xfId="111"/>
    <cellStyle name="SAPBEXheaderItem" xfId="112"/>
    <cellStyle name="SAPBEXheaderText" xfId="113"/>
    <cellStyle name="SAPBEXHLevel0" xfId="114"/>
    <cellStyle name="SAPBEXHLevel0X" xfId="115"/>
    <cellStyle name="SAPBEXHLevel1" xfId="116"/>
    <cellStyle name="SAPBEXHLevel1X" xfId="117"/>
    <cellStyle name="SAPBEXHLevel2" xfId="118"/>
    <cellStyle name="SAPBEXHLevel2X" xfId="119"/>
    <cellStyle name="SAPBEXHLevel3" xfId="120"/>
    <cellStyle name="SAPBEXHLevel3X" xfId="121"/>
    <cellStyle name="SAPBEXchaText" xfId="122"/>
    <cellStyle name="SAPBEXresData" xfId="123"/>
    <cellStyle name="SAPBEXresDataEmph" xfId="124"/>
    <cellStyle name="SAPBEXresItem" xfId="125"/>
    <cellStyle name="SAPBEXresItemX" xfId="126"/>
    <cellStyle name="SAPBEXstdData" xfId="127"/>
    <cellStyle name="SAPBEXstdDataEmph" xfId="128"/>
    <cellStyle name="SAPBEXstdItem" xfId="129"/>
    <cellStyle name="SAPBEXstdItemX" xfId="130"/>
    <cellStyle name="SAPBEXtitle" xfId="131"/>
    <cellStyle name="SAPBEXundefined" xfId="132"/>
    <cellStyle name="Spolu" xfId="133"/>
    <cellStyle name="Text upozornenia" xfId="134"/>
    <cellStyle name="Title" xfId="135"/>
    <cellStyle name="Titul" xfId="136"/>
    <cellStyle name="Total" xfId="137"/>
    <cellStyle name="Vstup" xfId="138"/>
    <cellStyle name="Výpočet" xfId="139"/>
    <cellStyle name="Výstup" xfId="140"/>
    <cellStyle name="Vysvetľujúci text" xfId="141"/>
    <cellStyle name="Warning Text" xfId="142"/>
    <cellStyle name="Zlá" xfId="143"/>
    <cellStyle name="Zvýraznenie1" xfId="144"/>
    <cellStyle name="Zvýraznenie2" xfId="145"/>
    <cellStyle name="Zvýraznenie3" xfId="146"/>
    <cellStyle name="Zvýraznenie4" xfId="147"/>
    <cellStyle name="Zvýraznenie5" xfId="148"/>
    <cellStyle name="Zvýraznenie6" xfId="14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externalLink" Target="externalLinks/externalLink2.xml" /><Relationship Id="rId31" Type="http://schemas.openxmlformats.org/officeDocument/2006/relationships/externalLink" Target="externalLinks/externalLink3.xml" /><Relationship Id="rId3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Zd_SFaR\Zd_OFV&#352;\ROK_2012\V&#253;ro&#269;n&#233;_spr&#225;vy_2011\Tabu&#318;ky%20VS_VV&#352;_2011_UVM_PV.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Fin-VS\Rok_2007\Vyro&#269;n&#233;_spr&#225;vy_2006\VV&#353;_Data\Databazy_VV&#352;_2006_%20seversk&#22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10.10.0.145/Documents%20and%20Settings\mederly\Local%20Settings\Temporary%20Internet%20Files\OLK185F\struktura%20zamestnancov%20po%20fakultach_PM%2004-12-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bsah"/>
      <sheetName val="zmeny"/>
      <sheetName val="Vysvetlivky"/>
      <sheetName val="Súvzťažnosti"/>
      <sheetName val="T1-Dotácie podľa DZ"/>
      <sheetName val="T2-Ostatné dot mimo MŠ SR"/>
      <sheetName val="T3-Výnosy"/>
      <sheetName val="T4-Výnosy zo školného"/>
      <sheetName val="T5 - Analýza nákladov"/>
      <sheetName val="T6-Zamestnanci_a_mzdy"/>
      <sheetName val="T7_Doktorandi-upr "/>
      <sheetName val="T8-Soc_štipendiá"/>
      <sheetName val="T9_ŠD "/>
      <sheetName val="T10-ŠJ "/>
      <sheetName val="T11-Zdroje KV"/>
      <sheetName val="T12-KV"/>
      <sheetName val="T13 - Fondy"/>
      <sheetName val="T16 - Štruktúra hotovosti"/>
      <sheetName val="T17-Dotácie z ESF"/>
      <sheetName val="T18-Ostatné dotacie z kap MŠ SR"/>
      <sheetName val="T19-Štip_ z vlastných "/>
      <sheetName val="T20_motivačné štipendiá_nová"/>
      <sheetName val="T21-štruktúra_384"/>
      <sheetName val="T22_Výnosy_soc_oblasť"/>
      <sheetName val="T23_Náklady_soc_oblasť"/>
      <sheetName val="T24a_Aktíva_1"/>
      <sheetName val="T24b_Aktíva_2"/>
      <sheetName val="T25_Pasíva "/>
      <sheetName val="T24__Aktív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_18_soc. štip_2005_2007"/>
      <sheetName val="T19 - Ubytovacia_kapacita"/>
      <sheetName val="T_20a_Súvaha_A_2007"/>
      <sheetName val="T24_Náklady_2007"/>
      <sheetName val="T25 - Náklady_porovnanie"/>
      <sheetName val="T_26_HV_2007"/>
      <sheetName val="T23 - Výnosy_porovnanie"/>
      <sheetName val="T_20b_Súvaha_P_2007"/>
      <sheetName val="T_25_soc. štip_2006"/>
      <sheetName val="T_26_ubytov. kapacity_2006"/>
      <sheetName val="T_32_Výnosy_soc.star._2006"/>
      <sheetName val="T_33_Náklady_soc. star._2007"/>
      <sheetName val="T_34_HV_ soc. star._2007"/>
      <sheetName val="T_29_Výnosy_2006"/>
      <sheetName val="T_30_Náklady_2006"/>
      <sheetName val="T_31_HV_2006"/>
      <sheetName val="T_27a_Súvaha_A_2006"/>
      <sheetName val="T_27b_Súvaha_P_2006"/>
      <sheetName val="Databáza_T8"/>
      <sheetName val="KT_8"/>
      <sheetName val="Databáta_T9"/>
      <sheetName val="KT_9"/>
      <sheetName val="Databáza_T10"/>
      <sheetName val="KT_10"/>
      <sheetName val="Databáza_T19"/>
      <sheetName val="KT_19"/>
      <sheetName val="Databáza_T20"/>
      <sheetName val="KT_20"/>
      <sheetName val="T_33_Náklady_soc. star._2006"/>
      <sheetName val="T_34_HV_ soc. star._2006"/>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vstupy"/>
      <sheetName val="struktura profesorov"/>
      <sheetName val="struktura docentov"/>
      <sheetName val="T7-systemizacia po fakultach"/>
      <sheetName val="T8-vek profesorov"/>
      <sheetName val="T9-vek docentov"/>
      <sheetName val="10-ostatní_s_PhD"/>
      <sheetName val="studetni verzus miesta"/>
      <sheetName val="vahy"/>
      <sheetName val="nepublikovat"/>
    </sheetNames>
    <sheetDataSet>
      <sheetData sheetId="8">
        <row r="1">
          <cell r="B1">
            <v>1</v>
          </cell>
        </row>
        <row r="2">
          <cell r="B2">
            <v>0.3</v>
          </cell>
        </row>
        <row r="3">
          <cell r="B3">
            <v>3</v>
          </cell>
        </row>
        <row r="4">
          <cell r="B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1:E23"/>
  <sheetViews>
    <sheetView tabSelected="1"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E25" sqref="E25"/>
    </sheetView>
  </sheetViews>
  <sheetFormatPr defaultColWidth="9.140625" defaultRowHeight="12.75"/>
  <cols>
    <col min="1" max="1" width="9.140625" style="24" customWidth="1"/>
    <col min="2" max="2" width="77.8515625" style="49" customWidth="1"/>
    <col min="3" max="5" width="17.421875" style="19" customWidth="1"/>
    <col min="6" max="6" width="12.421875" style="19" customWidth="1"/>
    <col min="7" max="16384" width="9.140625" style="19" customWidth="1"/>
  </cols>
  <sheetData>
    <row r="1" spans="1:5" s="18" customFormat="1" ht="87" customHeight="1">
      <c r="A1" s="600" t="s">
        <v>839</v>
      </c>
      <c r="B1" s="601"/>
      <c r="C1" s="601"/>
      <c r="D1" s="601"/>
      <c r="E1" s="602"/>
    </row>
    <row r="2" spans="1:5" s="18" customFormat="1" ht="34.5" customHeight="1">
      <c r="A2" s="603" t="s">
        <v>950</v>
      </c>
      <c r="B2" s="604"/>
      <c r="C2" s="604"/>
      <c r="D2" s="604"/>
      <c r="E2" s="605"/>
    </row>
    <row r="3" spans="1:5" ht="43.5" customHeight="1">
      <c r="A3" s="30" t="s">
        <v>159</v>
      </c>
      <c r="B3" s="45" t="s">
        <v>158</v>
      </c>
      <c r="C3" s="14" t="s">
        <v>230</v>
      </c>
      <c r="D3" s="14" t="s">
        <v>231</v>
      </c>
      <c r="E3" s="35" t="s">
        <v>165</v>
      </c>
    </row>
    <row r="4" spans="1:5" ht="17.25" customHeight="1">
      <c r="A4" s="31"/>
      <c r="B4" s="45"/>
      <c r="C4" s="37" t="s">
        <v>215</v>
      </c>
      <c r="D4" s="37" t="s">
        <v>216</v>
      </c>
      <c r="E4" s="38" t="s">
        <v>20</v>
      </c>
    </row>
    <row r="5" spans="1:5" ht="15.75">
      <c r="A5" s="31">
        <v>1</v>
      </c>
      <c r="B5" s="45" t="s">
        <v>285</v>
      </c>
      <c r="C5" s="50">
        <f>C6</f>
        <v>14542773</v>
      </c>
      <c r="D5" s="50">
        <f>D6</f>
        <v>3615000</v>
      </c>
      <c r="E5" s="51">
        <f>C5+D5</f>
        <v>18157773</v>
      </c>
    </row>
    <row r="6" spans="1:5" ht="15.75">
      <c r="A6" s="31">
        <f>A5+1</f>
        <v>2</v>
      </c>
      <c r="B6" s="27" t="s">
        <v>197</v>
      </c>
      <c r="C6" s="52">
        <v>14542773</v>
      </c>
      <c r="D6" s="52">
        <v>3615000</v>
      </c>
      <c r="E6" s="51">
        <f>C6+D6</f>
        <v>18157773</v>
      </c>
    </row>
    <row r="7" spans="1:5" ht="15.75" customHeight="1" thickBot="1">
      <c r="A7" s="31">
        <f>A6+1</f>
        <v>3</v>
      </c>
      <c r="B7" s="45" t="s">
        <v>286</v>
      </c>
      <c r="C7" s="50">
        <f>C8+C9+C10+C11+C12</f>
        <v>9864007</v>
      </c>
      <c r="D7" s="50">
        <f>D8+D9+D10+D11+D12</f>
        <v>54246</v>
      </c>
      <c r="E7" s="51">
        <f>C7+D7</f>
        <v>9918253</v>
      </c>
    </row>
    <row r="8" spans="1:5" ht="15.75">
      <c r="A8" s="31">
        <f aca="true" t="shared" si="0" ref="A8:A19">A7+1</f>
        <v>4</v>
      </c>
      <c r="B8" s="27" t="s">
        <v>198</v>
      </c>
      <c r="C8" s="52">
        <v>9112125</v>
      </c>
      <c r="D8" s="471"/>
      <c r="E8" s="51">
        <f>C8+D8</f>
        <v>9112125</v>
      </c>
    </row>
    <row r="9" spans="1:5" ht="15.75">
      <c r="A9" s="31">
        <f t="shared" si="0"/>
        <v>5</v>
      </c>
      <c r="B9" s="27" t="s">
        <v>199</v>
      </c>
      <c r="C9" s="52">
        <v>637492</v>
      </c>
      <c r="D9" s="52">
        <v>54246</v>
      </c>
      <c r="E9" s="51">
        <f>C9+D9</f>
        <v>691738</v>
      </c>
    </row>
    <row r="10" spans="1:5" ht="15.75">
      <c r="A10" s="31">
        <f t="shared" si="0"/>
        <v>6</v>
      </c>
      <c r="B10" s="27" t="s">
        <v>200</v>
      </c>
      <c r="C10" s="52"/>
      <c r="D10" s="52"/>
      <c r="E10" s="51">
        <f aca="true" t="shared" si="1" ref="E10:E19">C10+D10</f>
        <v>0</v>
      </c>
    </row>
    <row r="11" spans="1:5" ht="15.75">
      <c r="A11" s="31">
        <f t="shared" si="0"/>
        <v>7</v>
      </c>
      <c r="B11" s="27" t="s">
        <v>201</v>
      </c>
      <c r="C11" s="52"/>
      <c r="D11" s="52"/>
      <c r="E11" s="51">
        <f t="shared" si="1"/>
        <v>0</v>
      </c>
    </row>
    <row r="12" spans="1:5" ht="15.75">
      <c r="A12" s="31">
        <f t="shared" si="0"/>
        <v>8</v>
      </c>
      <c r="B12" s="27" t="s">
        <v>114</v>
      </c>
      <c r="C12" s="52">
        <v>114390</v>
      </c>
      <c r="D12" s="52"/>
      <c r="E12" s="51">
        <f t="shared" si="1"/>
        <v>114390</v>
      </c>
    </row>
    <row r="13" spans="1:5" ht="15.75" customHeight="1">
      <c r="A13" s="31">
        <f t="shared" si="0"/>
        <v>9</v>
      </c>
      <c r="B13" s="45" t="s">
        <v>287</v>
      </c>
      <c r="C13" s="50">
        <f>C14</f>
        <v>224288</v>
      </c>
      <c r="D13" s="50">
        <f>D14</f>
        <v>0</v>
      </c>
      <c r="E13" s="51">
        <f t="shared" si="1"/>
        <v>224288</v>
      </c>
    </row>
    <row r="14" spans="1:5" ht="15.75">
      <c r="A14" s="31">
        <f t="shared" si="0"/>
        <v>10</v>
      </c>
      <c r="B14" s="27" t="s">
        <v>115</v>
      </c>
      <c r="C14" s="52">
        <v>224288</v>
      </c>
      <c r="D14" s="52"/>
      <c r="E14" s="51">
        <f t="shared" si="1"/>
        <v>224288</v>
      </c>
    </row>
    <row r="15" spans="1:5" ht="15.75">
      <c r="A15" s="31">
        <f t="shared" si="0"/>
        <v>11</v>
      </c>
      <c r="B15" s="45" t="s">
        <v>288</v>
      </c>
      <c r="C15" s="50">
        <f>SUM(C16:C18)</f>
        <v>2999330</v>
      </c>
      <c r="D15" s="50">
        <f>SUM(D16:D18)</f>
        <v>0</v>
      </c>
      <c r="E15" s="51">
        <f t="shared" si="1"/>
        <v>2999330</v>
      </c>
    </row>
    <row r="16" spans="1:5" ht="15.75">
      <c r="A16" s="31">
        <f t="shared" si="0"/>
        <v>12</v>
      </c>
      <c r="B16" s="27" t="s">
        <v>116</v>
      </c>
      <c r="C16" s="52">
        <v>1811623</v>
      </c>
      <c r="D16" s="52"/>
      <c r="E16" s="51">
        <f t="shared" si="1"/>
        <v>1811623</v>
      </c>
    </row>
    <row r="17" spans="1:5" ht="15.75">
      <c r="A17" s="31">
        <f t="shared" si="0"/>
        <v>13</v>
      </c>
      <c r="B17" s="27" t="s">
        <v>117</v>
      </c>
      <c r="C17" s="52">
        <v>351118</v>
      </c>
      <c r="D17" s="52"/>
      <c r="E17" s="51">
        <f t="shared" si="1"/>
        <v>351118</v>
      </c>
    </row>
    <row r="18" spans="1:5" ht="15.75">
      <c r="A18" s="31">
        <f t="shared" si="0"/>
        <v>14</v>
      </c>
      <c r="B18" s="27" t="s">
        <v>118</v>
      </c>
      <c r="C18" s="52">
        <v>836589</v>
      </c>
      <c r="D18" s="52"/>
      <c r="E18" s="51">
        <f t="shared" si="1"/>
        <v>836589</v>
      </c>
    </row>
    <row r="19" spans="1:5" ht="16.5" thickBot="1">
      <c r="A19" s="32">
        <f t="shared" si="0"/>
        <v>15</v>
      </c>
      <c r="B19" s="47" t="s">
        <v>289</v>
      </c>
      <c r="C19" s="53">
        <f>C5+C7+C13+C15</f>
        <v>27630398</v>
      </c>
      <c r="D19" s="53">
        <f>D5+D7+D13+D15</f>
        <v>3669246</v>
      </c>
      <c r="E19" s="54">
        <f t="shared" si="1"/>
        <v>31299644</v>
      </c>
    </row>
    <row r="20" spans="1:4" ht="15.75">
      <c r="A20" s="20"/>
      <c r="B20" s="48"/>
      <c r="C20" s="606"/>
      <c r="D20" s="606"/>
    </row>
    <row r="21" spans="1:2" ht="15.75">
      <c r="A21" s="23"/>
      <c r="B21" s="127"/>
    </row>
    <row r="23" ht="15.75">
      <c r="B23" s="49" t="s">
        <v>119</v>
      </c>
    </row>
  </sheetData>
  <sheetProtection selectLockedCells="1"/>
  <protectedRanges>
    <protectedRange sqref="C8:D12 C16 C14:D14 C6:D6 C18" name="Rozsah2"/>
    <protectedRange sqref="C19:D19" name="Rozsah1"/>
  </protectedRanges>
  <mergeCells count="3">
    <mergeCell ref="A1:E1"/>
    <mergeCell ref="A2:E2"/>
    <mergeCell ref="C20:D20"/>
  </mergeCells>
  <printOptions gridLines="1"/>
  <pageMargins left="0.7480314960629921" right="0.7480314960629921" top="0.984251968503937" bottom="0.984251968503937" header="0.5118110236220472" footer="0.5118110236220472"/>
  <pageSetup fitToHeight="1" fitToWidth="1" horizontalDpi="600" verticalDpi="600" orientation="landscape" paperSize="9" scale="95" r:id="rId1"/>
</worksheet>
</file>

<file path=xl/worksheets/sheet10.xml><?xml version="1.0" encoding="utf-8"?>
<worksheet xmlns="http://schemas.openxmlformats.org/spreadsheetml/2006/main" xmlns:r="http://schemas.openxmlformats.org/officeDocument/2006/relationships">
  <dimension ref="A1:M29"/>
  <sheetViews>
    <sheetView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E21" sqref="E21"/>
    </sheetView>
  </sheetViews>
  <sheetFormatPr defaultColWidth="9.140625" defaultRowHeight="12.75"/>
  <cols>
    <col min="1" max="1" width="8.140625" style="359" customWidth="1"/>
    <col min="2" max="2" width="94.00390625" style="381" customWidth="1"/>
    <col min="3" max="3" width="18.7109375" style="359" customWidth="1"/>
    <col min="4" max="4" width="18.57421875" style="359" customWidth="1"/>
    <col min="5" max="5" width="11.421875" style="360" customWidth="1"/>
    <col min="6" max="16384" width="9.140625" style="359" customWidth="1"/>
  </cols>
  <sheetData>
    <row r="1" spans="1:5" ht="49.5" customHeight="1" thickBot="1">
      <c r="A1" s="701" t="s">
        <v>832</v>
      </c>
      <c r="B1" s="702"/>
      <c r="C1" s="702"/>
      <c r="D1" s="703"/>
      <c r="E1" s="358"/>
    </row>
    <row r="2" spans="1:4" ht="29.25" customHeight="1">
      <c r="A2" s="704" t="s">
        <v>956</v>
      </c>
      <c r="B2" s="705"/>
      <c r="C2" s="705"/>
      <c r="D2" s="706"/>
    </row>
    <row r="3" spans="1:4" ht="33" customHeight="1">
      <c r="A3" s="361" t="s">
        <v>159</v>
      </c>
      <c r="B3" s="362" t="s">
        <v>251</v>
      </c>
      <c r="C3" s="363">
        <v>2012</v>
      </c>
      <c r="D3" s="364">
        <v>2013</v>
      </c>
    </row>
    <row r="4" spans="1:4" ht="15.75">
      <c r="A4" s="365"/>
      <c r="B4" s="366"/>
      <c r="C4" s="367" t="s">
        <v>215</v>
      </c>
      <c r="D4" s="402" t="s">
        <v>216</v>
      </c>
    </row>
    <row r="5" spans="1:4" ht="18.75">
      <c r="A5" s="368">
        <v>1</v>
      </c>
      <c r="B5" s="369" t="s">
        <v>209</v>
      </c>
      <c r="C5" s="510">
        <f>+C6+C9</f>
        <v>166264.82</v>
      </c>
      <c r="D5" s="473">
        <f>D6+D9</f>
        <v>208138.32</v>
      </c>
    </row>
    <row r="6" spans="1:4" ht="18.75" customHeight="1">
      <c r="A6" s="368">
        <f aca="true" t="shared" si="0" ref="A6:A13">A5+1</f>
        <v>2</v>
      </c>
      <c r="B6" s="369" t="s">
        <v>283</v>
      </c>
      <c r="C6" s="510">
        <f>+C7+C8</f>
        <v>115057.62</v>
      </c>
      <c r="D6" s="473">
        <f>+D7+D8</f>
        <v>130965.32</v>
      </c>
    </row>
    <row r="7" spans="1:4" ht="15.75">
      <c r="A7" s="368">
        <f t="shared" si="0"/>
        <v>3</v>
      </c>
      <c r="B7" s="370" t="s">
        <v>281</v>
      </c>
      <c r="C7" s="548">
        <v>115057.62</v>
      </c>
      <c r="D7" s="549">
        <v>130965.32</v>
      </c>
    </row>
    <row r="8" spans="1:4" ht="15.75">
      <c r="A8" s="368">
        <f t="shared" si="0"/>
        <v>4</v>
      </c>
      <c r="B8" s="370" t="s">
        <v>282</v>
      </c>
      <c r="C8" s="548"/>
      <c r="D8" s="549"/>
    </row>
    <row r="9" spans="1:5" ht="15.75">
      <c r="A9" s="368">
        <f t="shared" si="0"/>
        <v>5</v>
      </c>
      <c r="B9" s="369" t="s">
        <v>189</v>
      </c>
      <c r="C9" s="550">
        <v>51207.2</v>
      </c>
      <c r="D9" s="551">
        <v>77173</v>
      </c>
      <c r="E9" s="585"/>
    </row>
    <row r="10" spans="1:4" ht="19.5" customHeight="1">
      <c r="A10" s="368">
        <f t="shared" si="0"/>
        <v>6</v>
      </c>
      <c r="B10" s="370" t="s">
        <v>148</v>
      </c>
      <c r="C10" s="548">
        <v>-13732.59</v>
      </c>
      <c r="D10" s="551">
        <f>+C12</f>
        <v>49064.21000000001</v>
      </c>
    </row>
    <row r="11" spans="1:4" ht="15.75">
      <c r="A11" s="368">
        <f t="shared" si="0"/>
        <v>7</v>
      </c>
      <c r="B11" s="370" t="s">
        <v>164</v>
      </c>
      <c r="C11" s="548">
        <v>114004</v>
      </c>
      <c r="D11" s="549">
        <v>90342</v>
      </c>
    </row>
    <row r="12" spans="1:13" ht="15.75">
      <c r="A12" s="368">
        <f t="shared" si="0"/>
        <v>8</v>
      </c>
      <c r="B12" s="370" t="s">
        <v>759</v>
      </c>
      <c r="C12" s="550">
        <f>C10+C11-C20</f>
        <v>49064.21000000001</v>
      </c>
      <c r="D12" s="586">
        <f>D10+D11-D20</f>
        <v>62233.21000000002</v>
      </c>
      <c r="E12" s="699"/>
      <c r="F12" s="700"/>
      <c r="G12" s="700"/>
      <c r="H12" s="700"/>
      <c r="I12" s="700"/>
      <c r="J12" s="700"/>
      <c r="K12" s="700"/>
      <c r="L12" s="700"/>
      <c r="M12" s="700"/>
    </row>
    <row r="13" spans="1:4" ht="30" customHeight="1">
      <c r="A13" s="368">
        <f t="shared" si="0"/>
        <v>9</v>
      </c>
      <c r="B13" s="369" t="s">
        <v>760</v>
      </c>
      <c r="C13" s="552"/>
      <c r="D13" s="553"/>
    </row>
    <row r="14" spans="1:11" ht="15.75">
      <c r="A14" s="368"/>
      <c r="B14" s="403" t="s">
        <v>229</v>
      </c>
      <c r="C14" s="554"/>
      <c r="D14" s="555"/>
      <c r="E14" s="371"/>
      <c r="F14" s="372"/>
      <c r="G14" s="372"/>
      <c r="H14" s="372"/>
      <c r="I14" s="372"/>
      <c r="J14" s="372"/>
      <c r="K14" s="372"/>
    </row>
    <row r="15" spans="1:4" ht="18.75">
      <c r="A15" s="368">
        <f>A13+1</f>
        <v>10</v>
      </c>
      <c r="B15" s="404" t="s">
        <v>284</v>
      </c>
      <c r="C15" s="548">
        <v>234756.24</v>
      </c>
      <c r="D15" s="549">
        <v>217680.54</v>
      </c>
    </row>
    <row r="16" spans="1:4" ht="30.75" customHeight="1">
      <c r="A16" s="368">
        <f aca="true" t="shared" si="1" ref="A16:A21">+A15+1</f>
        <v>11</v>
      </c>
      <c r="B16" s="369" t="s">
        <v>761</v>
      </c>
      <c r="C16" s="510">
        <f>C5-C13</f>
        <v>166264.82</v>
      </c>
      <c r="D16" s="473">
        <f>D5-D13</f>
        <v>208138.32</v>
      </c>
    </row>
    <row r="17" spans="1:4" ht="18.75">
      <c r="A17" s="368">
        <f t="shared" si="1"/>
        <v>12</v>
      </c>
      <c r="B17" s="369" t="s">
        <v>762</v>
      </c>
      <c r="C17" s="510">
        <f>C18+C19</f>
        <v>64009</v>
      </c>
      <c r="D17" s="473">
        <f>D18+D19</f>
        <v>77173</v>
      </c>
    </row>
    <row r="18" spans="1:4" ht="15.75">
      <c r="A18" s="434">
        <f t="shared" si="1"/>
        <v>13</v>
      </c>
      <c r="B18" s="373" t="s">
        <v>763</v>
      </c>
      <c r="C18" s="552">
        <v>64009</v>
      </c>
      <c r="D18" s="556">
        <v>77173</v>
      </c>
    </row>
    <row r="19" spans="1:4" ht="18.75">
      <c r="A19" s="434">
        <f>+A18+1</f>
        <v>14</v>
      </c>
      <c r="B19" s="373" t="s">
        <v>764</v>
      </c>
      <c r="C19" s="552"/>
      <c r="D19" s="556"/>
    </row>
    <row r="20" spans="1:4" ht="15.75">
      <c r="A20" s="434">
        <f>+A19+1</f>
        <v>15</v>
      </c>
      <c r="B20" s="369" t="s">
        <v>768</v>
      </c>
      <c r="C20" s="510">
        <v>51207.2</v>
      </c>
      <c r="D20" s="473">
        <f>(D18*1+D19*1)</f>
        <v>77173</v>
      </c>
    </row>
    <row r="21" spans="1:4" ht="16.5" thickBot="1">
      <c r="A21" s="435">
        <f t="shared" si="1"/>
        <v>16</v>
      </c>
      <c r="B21" s="374" t="s">
        <v>813</v>
      </c>
      <c r="C21" s="557">
        <f>IF(C18=0,0,C15/C18)</f>
        <v>3.6675505007108375</v>
      </c>
      <c r="D21" s="558">
        <f>IF(D18=0,0,D15/D18)</f>
        <v>2.8206826221606005</v>
      </c>
    </row>
    <row r="22" spans="1:5" s="372" customFormat="1" ht="15.75">
      <c r="A22" s="375"/>
      <c r="B22" s="376"/>
      <c r="C22" s="377"/>
      <c r="D22" s="377"/>
      <c r="E22" s="371"/>
    </row>
    <row r="23" spans="1:5" s="379" customFormat="1" ht="15.75">
      <c r="A23" s="707" t="s">
        <v>280</v>
      </c>
      <c r="B23" s="708"/>
      <c r="C23" s="708"/>
      <c r="D23" s="709"/>
      <c r="E23" s="378"/>
    </row>
    <row r="24" spans="1:5" s="379" customFormat="1" ht="15.75">
      <c r="A24" s="710" t="s">
        <v>721</v>
      </c>
      <c r="B24" s="711"/>
      <c r="C24" s="711"/>
      <c r="D24" s="712"/>
      <c r="E24" s="378"/>
    </row>
    <row r="25" spans="1:5" s="379" customFormat="1" ht="15.75">
      <c r="A25" s="713" t="s">
        <v>724</v>
      </c>
      <c r="B25" s="714"/>
      <c r="C25" s="714"/>
      <c r="D25" s="715"/>
      <c r="E25" s="378"/>
    </row>
    <row r="26" spans="1:5" s="379" customFormat="1" ht="15.75">
      <c r="A26" s="696" t="s">
        <v>725</v>
      </c>
      <c r="B26" s="697"/>
      <c r="C26" s="697"/>
      <c r="D26" s="698"/>
      <c r="E26" s="378"/>
    </row>
    <row r="27" spans="2:5" s="379" customFormat="1" ht="15.75">
      <c r="B27" s="380"/>
      <c r="E27" s="378"/>
    </row>
    <row r="28" spans="1:5" s="379" customFormat="1" ht="15.75">
      <c r="A28" s="693" t="s">
        <v>1004</v>
      </c>
      <c r="B28" s="694"/>
      <c r="C28" s="694"/>
      <c r="D28" s="695"/>
      <c r="E28" s="378"/>
    </row>
    <row r="29" spans="2:5" s="379" customFormat="1" ht="15.75">
      <c r="B29" s="380"/>
      <c r="E29" s="378"/>
    </row>
  </sheetData>
  <sheetProtection/>
  <mergeCells count="8">
    <mergeCell ref="A28:D28"/>
    <mergeCell ref="A26:D26"/>
    <mergeCell ref="E12:M12"/>
    <mergeCell ref="A1:D1"/>
    <mergeCell ref="A2:D2"/>
    <mergeCell ref="A23:D23"/>
    <mergeCell ref="A24:D24"/>
    <mergeCell ref="A25:D25"/>
  </mergeCells>
  <printOptions/>
  <pageMargins left="0.7480314960629921" right="0.7480314960629921" top="0.5905511811023623" bottom="0.5905511811023623" header="0.5118110236220472" footer="0.5118110236220472"/>
  <pageSetup horizontalDpi="600" verticalDpi="600" orientation="landscape" paperSize="9" scale="95" r:id="rId1"/>
</worksheet>
</file>

<file path=xl/worksheets/sheet11.xml><?xml version="1.0" encoding="utf-8"?>
<worksheet xmlns="http://schemas.openxmlformats.org/spreadsheetml/2006/main" xmlns:r="http://schemas.openxmlformats.org/officeDocument/2006/relationships">
  <sheetPr>
    <tabColor indexed="42"/>
    <pageSetUpPr fitToPage="1"/>
  </sheetPr>
  <dimension ref="A1:I23"/>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E25" sqref="E25"/>
    </sheetView>
  </sheetViews>
  <sheetFormatPr defaultColWidth="9.140625" defaultRowHeight="12.75"/>
  <cols>
    <col min="1" max="1" width="9.140625" style="2" customWidth="1"/>
    <col min="2" max="2" width="88.7109375" style="8" customWidth="1"/>
    <col min="3" max="4" width="23.421875" style="2" customWidth="1"/>
    <col min="5" max="5" width="15.28125" style="303" bestFit="1" customWidth="1"/>
    <col min="6" max="6" width="9.140625" style="303" customWidth="1"/>
    <col min="7" max="16384" width="9.140625" style="2" customWidth="1"/>
  </cols>
  <sheetData>
    <row r="1" spans="1:4" ht="49.5" customHeight="1">
      <c r="A1" s="716" t="s">
        <v>831</v>
      </c>
      <c r="B1" s="717"/>
      <c r="C1" s="717"/>
      <c r="D1" s="718"/>
    </row>
    <row r="2" spans="1:4" ht="27.75" customHeight="1">
      <c r="A2" s="722" t="s">
        <v>956</v>
      </c>
      <c r="B2" s="723"/>
      <c r="C2" s="723"/>
      <c r="D2" s="724"/>
    </row>
    <row r="3" spans="1:4" ht="15.75">
      <c r="A3" s="622" t="s">
        <v>159</v>
      </c>
      <c r="B3" s="719" t="s">
        <v>251</v>
      </c>
      <c r="C3" s="720" t="s">
        <v>234</v>
      </c>
      <c r="D3" s="721"/>
    </row>
    <row r="4" spans="1:6" s="5" customFormat="1" ht="15.75">
      <c r="A4" s="622"/>
      <c r="B4" s="719"/>
      <c r="C4" s="16">
        <v>2012</v>
      </c>
      <c r="D4" s="15">
        <v>2013</v>
      </c>
      <c r="E4" s="304"/>
      <c r="F4" s="304"/>
    </row>
    <row r="5" spans="1:6" s="5" customFormat="1" ht="15.75">
      <c r="A5" s="31"/>
      <c r="B5" s="28"/>
      <c r="C5" s="16" t="s">
        <v>215</v>
      </c>
      <c r="D5" s="15" t="s">
        <v>216</v>
      </c>
      <c r="E5" s="304"/>
      <c r="F5" s="304"/>
    </row>
    <row r="6" spans="1:6" s="5" customFormat="1" ht="15.75">
      <c r="A6" s="106">
        <v>1</v>
      </c>
      <c r="B6" s="60" t="s">
        <v>161</v>
      </c>
      <c r="C6" s="559">
        <v>20354254.64</v>
      </c>
      <c r="D6" s="560">
        <v>4003943.27</v>
      </c>
      <c r="E6" s="304"/>
      <c r="F6" s="304"/>
    </row>
    <row r="7" spans="1:6" s="5" customFormat="1" ht="15.75">
      <c r="A7" s="106">
        <f aca="true" t="shared" si="0" ref="A7:A20">A6+1</f>
        <v>2</v>
      </c>
      <c r="B7" s="45" t="s">
        <v>126</v>
      </c>
      <c r="C7" s="561">
        <f>SUM(C8:C13)</f>
        <v>1493823.67</v>
      </c>
      <c r="D7" s="562">
        <f>SUM(D8:D13)</f>
        <v>1760810.63</v>
      </c>
      <c r="E7" s="304"/>
      <c r="F7" s="304"/>
    </row>
    <row r="8" spans="1:6" s="5" customFormat="1" ht="18.75">
      <c r="A8" s="106">
        <f t="shared" si="0"/>
        <v>3</v>
      </c>
      <c r="B8" s="61" t="s">
        <v>301</v>
      </c>
      <c r="C8" s="546"/>
      <c r="D8" s="563"/>
      <c r="E8" s="304"/>
      <c r="F8" s="304"/>
    </row>
    <row r="9" spans="1:6" s="5" customFormat="1" ht="15.75">
      <c r="A9" s="106">
        <f t="shared" si="0"/>
        <v>4</v>
      </c>
      <c r="B9" s="61" t="s">
        <v>304</v>
      </c>
      <c r="C9" s="546">
        <v>1493823.67</v>
      </c>
      <c r="D9" s="563">
        <v>1225532.17</v>
      </c>
      <c r="E9" s="304"/>
      <c r="F9" s="304"/>
    </row>
    <row r="10" spans="1:6" s="5" customFormat="1" ht="15.75">
      <c r="A10" s="106">
        <f t="shared" si="0"/>
        <v>5</v>
      </c>
      <c r="B10" s="61" t="s">
        <v>305</v>
      </c>
      <c r="C10" s="546"/>
      <c r="D10" s="563">
        <v>535278.46</v>
      </c>
      <c r="E10" s="304"/>
      <c r="F10" s="304"/>
    </row>
    <row r="11" spans="1:6" s="5" customFormat="1" ht="15.75">
      <c r="A11" s="106">
        <f t="shared" si="0"/>
        <v>6</v>
      </c>
      <c r="B11" s="61" t="s">
        <v>302</v>
      </c>
      <c r="C11" s="546"/>
      <c r="D11" s="563"/>
      <c r="E11" s="304"/>
      <c r="F11" s="304"/>
    </row>
    <row r="12" spans="1:6" s="5" customFormat="1" ht="15.75">
      <c r="A12" s="106">
        <f t="shared" si="0"/>
        <v>7</v>
      </c>
      <c r="B12" s="61" t="s">
        <v>303</v>
      </c>
      <c r="C12" s="546"/>
      <c r="D12" s="563"/>
      <c r="E12" s="304"/>
      <c r="F12" s="304"/>
    </row>
    <row r="13" spans="1:6" s="5" customFormat="1" ht="19.5" customHeight="1">
      <c r="A13" s="106">
        <f t="shared" si="0"/>
        <v>8</v>
      </c>
      <c r="B13" s="61" t="s">
        <v>306</v>
      </c>
      <c r="C13" s="546"/>
      <c r="D13" s="563"/>
      <c r="E13" s="304"/>
      <c r="F13" s="304"/>
    </row>
    <row r="14" spans="1:6" s="5" customFormat="1" ht="21.75" customHeight="1">
      <c r="A14" s="106">
        <f t="shared" si="0"/>
        <v>9</v>
      </c>
      <c r="B14" s="45" t="s">
        <v>29</v>
      </c>
      <c r="C14" s="561">
        <f>C6+C7</f>
        <v>21848078.310000002</v>
      </c>
      <c r="D14" s="562">
        <f>D6+D7</f>
        <v>5764753.9</v>
      </c>
      <c r="E14" s="304"/>
      <c r="F14" s="304"/>
    </row>
    <row r="15" spans="1:6" s="5" customFormat="1" ht="40.5" customHeight="1">
      <c r="A15" s="106">
        <f t="shared" si="0"/>
        <v>10</v>
      </c>
      <c r="B15" s="45" t="s">
        <v>194</v>
      </c>
      <c r="C15" s="559">
        <v>263688</v>
      </c>
      <c r="D15" s="560">
        <v>3669246</v>
      </c>
      <c r="E15" s="420"/>
      <c r="F15" s="593"/>
    </row>
    <row r="16" spans="1:6" s="5" customFormat="1" ht="31.5">
      <c r="A16" s="129" t="s">
        <v>741</v>
      </c>
      <c r="B16" s="67" t="s">
        <v>879</v>
      </c>
      <c r="C16" s="559">
        <v>10454423.81</v>
      </c>
      <c r="D16" s="560">
        <v>7181473.02</v>
      </c>
      <c r="E16" s="304"/>
      <c r="F16" s="593"/>
    </row>
    <row r="17" spans="1:6" s="5" customFormat="1" ht="28.5" customHeight="1">
      <c r="A17" s="106">
        <f>A15+1</f>
        <v>11</v>
      </c>
      <c r="B17" s="45" t="s">
        <v>880</v>
      </c>
      <c r="C17" s="559">
        <v>306888.41</v>
      </c>
      <c r="D17" s="560">
        <v>320577.06</v>
      </c>
      <c r="E17" s="304"/>
      <c r="F17" s="304"/>
    </row>
    <row r="18" spans="1:6" s="5" customFormat="1" ht="23.25" customHeight="1">
      <c r="A18" s="106">
        <f t="shared" si="0"/>
        <v>12</v>
      </c>
      <c r="B18" s="45" t="s">
        <v>193</v>
      </c>
      <c r="C18" s="559"/>
      <c r="D18" s="560"/>
      <c r="E18" s="304"/>
      <c r="F18" s="304"/>
    </row>
    <row r="19" spans="1:6" s="5" customFormat="1" ht="33" customHeight="1">
      <c r="A19" s="106">
        <f t="shared" si="0"/>
        <v>13</v>
      </c>
      <c r="B19" s="45" t="s">
        <v>881</v>
      </c>
      <c r="C19" s="559">
        <v>735703.29</v>
      </c>
      <c r="D19" s="560">
        <v>765455</v>
      </c>
      <c r="E19" s="304"/>
      <c r="F19" s="304"/>
    </row>
    <row r="20" spans="1:6" s="5" customFormat="1" ht="16.5" thickBot="1">
      <c r="A20" s="107">
        <f t="shared" si="0"/>
        <v>14</v>
      </c>
      <c r="B20" s="47" t="s">
        <v>50</v>
      </c>
      <c r="C20" s="564">
        <f>SUM(C14:C19)</f>
        <v>33608781.82000001</v>
      </c>
      <c r="D20" s="565">
        <f>SUM(D14:D19)</f>
        <v>17701504.98</v>
      </c>
      <c r="E20" s="304"/>
      <c r="F20" s="304"/>
    </row>
    <row r="22" spans="1:4" ht="18" customHeight="1">
      <c r="A22" s="670" t="s">
        <v>54</v>
      </c>
      <c r="B22" s="671"/>
      <c r="C22" s="671"/>
      <c r="D22" s="672"/>
    </row>
    <row r="23" spans="1:9" ht="15.75">
      <c r="A23" s="687" t="s">
        <v>13</v>
      </c>
      <c r="B23" s="688"/>
      <c r="C23" s="688"/>
      <c r="D23" s="689"/>
      <c r="E23" s="304"/>
      <c r="F23" s="304"/>
      <c r="G23" s="141"/>
      <c r="H23" s="141"/>
      <c r="I23" s="141"/>
    </row>
  </sheetData>
  <sheetProtection/>
  <mergeCells count="7">
    <mergeCell ref="A23:D23"/>
    <mergeCell ref="A22:D22"/>
    <mergeCell ref="A1:D1"/>
    <mergeCell ref="A3:A4"/>
    <mergeCell ref="B3:B4"/>
    <mergeCell ref="C3:D3"/>
    <mergeCell ref="A2:D2"/>
  </mergeCells>
  <printOptions gridLines="1"/>
  <pageMargins left="0.7480314960629921" right="0.7480314960629921" top="0.984251968503937" bottom="0.984251968503937" header="0.5118110236220472" footer="0.5118110236220472"/>
  <pageSetup fitToHeight="1" fitToWidth="1" horizontalDpi="600" verticalDpi="600" orientation="landscape" paperSize="9" scale="91" r:id="rId1"/>
</worksheet>
</file>

<file path=xl/worksheets/sheet12.xml><?xml version="1.0" encoding="utf-8"?>
<worksheet xmlns="http://schemas.openxmlformats.org/spreadsheetml/2006/main" xmlns:r="http://schemas.openxmlformats.org/officeDocument/2006/relationships">
  <sheetPr>
    <tabColor indexed="42"/>
    <pageSetUpPr fitToPage="1"/>
  </sheetPr>
  <dimension ref="A1:J82"/>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E24" sqref="E24"/>
    </sheetView>
  </sheetViews>
  <sheetFormatPr defaultColWidth="9.140625" defaultRowHeight="12.75"/>
  <cols>
    <col min="1" max="1" width="7.421875" style="2" customWidth="1"/>
    <col min="2" max="2" width="51.57421875" style="8" customWidth="1"/>
    <col min="3" max="3" width="15.28125" style="8" customWidth="1"/>
    <col min="4" max="4" width="18.140625" style="2" customWidth="1"/>
    <col min="5" max="5" width="18.57421875" style="2" customWidth="1"/>
    <col min="6" max="6" width="16.28125" style="2" customWidth="1"/>
    <col min="7" max="7" width="13.7109375" style="2" customWidth="1"/>
    <col min="8" max="8" width="14.7109375" style="2" customWidth="1"/>
    <col min="9" max="9" width="21.00390625" style="2" customWidth="1"/>
    <col min="10" max="10" width="25.7109375" style="2" customWidth="1"/>
    <col min="11" max="16384" width="9.140625" style="2" customWidth="1"/>
  </cols>
  <sheetData>
    <row r="1" spans="1:9" ht="34.5" customHeight="1">
      <c r="A1" s="730" t="s">
        <v>830</v>
      </c>
      <c r="B1" s="731"/>
      <c r="C1" s="731"/>
      <c r="D1" s="731"/>
      <c r="E1" s="731"/>
      <c r="F1" s="731"/>
      <c r="G1" s="731"/>
      <c r="H1" s="731"/>
      <c r="I1" s="732"/>
    </row>
    <row r="2" spans="1:9" ht="34.5" customHeight="1" thickBot="1">
      <c r="A2" s="733" t="s">
        <v>956</v>
      </c>
      <c r="B2" s="734"/>
      <c r="C2" s="734"/>
      <c r="D2" s="734"/>
      <c r="E2" s="734"/>
      <c r="F2" s="734"/>
      <c r="G2" s="734"/>
      <c r="H2" s="734"/>
      <c r="I2" s="735"/>
    </row>
    <row r="3" spans="1:9" s="5" customFormat="1" ht="35.25" customHeight="1">
      <c r="A3" s="738" t="s">
        <v>159</v>
      </c>
      <c r="B3" s="727" t="s">
        <v>251</v>
      </c>
      <c r="C3" s="725" t="s">
        <v>822</v>
      </c>
      <c r="D3" s="725" t="s">
        <v>823</v>
      </c>
      <c r="E3" s="727" t="s">
        <v>821</v>
      </c>
      <c r="F3" s="727" t="s">
        <v>136</v>
      </c>
      <c r="G3" s="736" t="s">
        <v>167</v>
      </c>
      <c r="H3" s="736" t="s">
        <v>751</v>
      </c>
      <c r="I3" s="728" t="s">
        <v>168</v>
      </c>
    </row>
    <row r="4" spans="1:9" s="5" customFormat="1" ht="72" customHeight="1">
      <c r="A4" s="622"/>
      <c r="B4" s="646"/>
      <c r="C4" s="726"/>
      <c r="D4" s="726"/>
      <c r="E4" s="646"/>
      <c r="F4" s="646"/>
      <c r="G4" s="737"/>
      <c r="H4" s="737"/>
      <c r="I4" s="729"/>
    </row>
    <row r="5" spans="1:9" s="5" customFormat="1" ht="15.75">
      <c r="A5" s="31"/>
      <c r="B5" s="92"/>
      <c r="C5" s="95" t="s">
        <v>215</v>
      </c>
      <c r="D5" s="95" t="s">
        <v>216</v>
      </c>
      <c r="E5" s="36" t="s">
        <v>217</v>
      </c>
      <c r="F5" s="36" t="s">
        <v>223</v>
      </c>
      <c r="G5" s="36" t="s">
        <v>218</v>
      </c>
      <c r="H5" s="36" t="s">
        <v>219</v>
      </c>
      <c r="I5" s="318" t="s">
        <v>742</v>
      </c>
    </row>
    <row r="6" spans="1:9" s="5" customFormat="1" ht="15.75">
      <c r="A6" s="31">
        <v>1</v>
      </c>
      <c r="B6" s="71" t="s">
        <v>297</v>
      </c>
      <c r="C6" s="319">
        <v>615000</v>
      </c>
      <c r="D6" s="319">
        <v>33508.77</v>
      </c>
      <c r="E6" s="319"/>
      <c r="F6" s="319">
        <v>15452.02</v>
      </c>
      <c r="G6" s="319"/>
      <c r="H6" s="319"/>
      <c r="I6" s="320">
        <f aca="true" t="shared" si="0" ref="I6:I16">SUM(C6:H6)</f>
        <v>663960.79</v>
      </c>
    </row>
    <row r="7" spans="1:9" s="5" customFormat="1" ht="15.75">
      <c r="A7" s="31"/>
      <c r="B7" s="72" t="s">
        <v>229</v>
      </c>
      <c r="C7" s="319"/>
      <c r="D7" s="319"/>
      <c r="E7" s="319"/>
      <c r="F7" s="319"/>
      <c r="G7" s="319"/>
      <c r="H7" s="319"/>
      <c r="I7" s="320"/>
    </row>
    <row r="8" spans="1:9" s="5" customFormat="1" ht="15.75">
      <c r="A8" s="31">
        <v>2</v>
      </c>
      <c r="B8" s="113" t="s">
        <v>30</v>
      </c>
      <c r="C8" s="319"/>
      <c r="D8" s="319">
        <v>33508.77</v>
      </c>
      <c r="E8" s="319"/>
      <c r="F8" s="319">
        <v>15059.62</v>
      </c>
      <c r="G8" s="319"/>
      <c r="H8" s="319"/>
      <c r="I8" s="320">
        <f t="shared" si="0"/>
        <v>48568.39</v>
      </c>
    </row>
    <row r="9" spans="1:9" ht="15.75">
      <c r="A9" s="31">
        <v>3</v>
      </c>
      <c r="B9" s="71" t="s">
        <v>214</v>
      </c>
      <c r="C9" s="319"/>
      <c r="D9" s="319"/>
      <c r="E9" s="319"/>
      <c r="F9" s="319"/>
      <c r="G9" s="319"/>
      <c r="H9" s="319"/>
      <c r="I9" s="320">
        <f t="shared" si="0"/>
        <v>0</v>
      </c>
    </row>
    <row r="10" spans="1:9" ht="31.5">
      <c r="A10" s="31">
        <v>4</v>
      </c>
      <c r="B10" s="71" t="s">
        <v>186</v>
      </c>
      <c r="C10" s="321">
        <f aca="true" t="shared" si="1" ref="C10:H10">SUM(C11:C15)</f>
        <v>123513.57</v>
      </c>
      <c r="D10" s="321">
        <f t="shared" si="1"/>
        <v>5273941.949999999</v>
      </c>
      <c r="E10" s="321">
        <f t="shared" si="1"/>
        <v>69637.45</v>
      </c>
      <c r="F10" s="321">
        <f t="shared" si="1"/>
        <v>364340.36</v>
      </c>
      <c r="G10" s="321">
        <f t="shared" si="1"/>
        <v>0</v>
      </c>
      <c r="H10" s="321">
        <f t="shared" si="1"/>
        <v>0</v>
      </c>
      <c r="I10" s="320">
        <f t="shared" si="0"/>
        <v>5831433.33</v>
      </c>
    </row>
    <row r="11" spans="1:9" ht="15.75">
      <c r="A11" s="31">
        <v>5</v>
      </c>
      <c r="B11" s="113" t="s">
        <v>271</v>
      </c>
      <c r="C11" s="319"/>
      <c r="D11" s="319"/>
      <c r="E11" s="319"/>
      <c r="F11" s="319"/>
      <c r="G11" s="319"/>
      <c r="H11" s="319"/>
      <c r="I11" s="320">
        <f t="shared" si="0"/>
        <v>0</v>
      </c>
    </row>
    <row r="12" spans="1:9" ht="15.75">
      <c r="A12" s="31">
        <v>6</v>
      </c>
      <c r="B12" s="113" t="s">
        <v>272</v>
      </c>
      <c r="C12" s="319"/>
      <c r="D12" s="319">
        <v>29476.12</v>
      </c>
      <c r="E12" s="319"/>
      <c r="F12" s="319">
        <v>4005.38</v>
      </c>
      <c r="G12" s="319"/>
      <c r="H12" s="319"/>
      <c r="I12" s="320">
        <f t="shared" si="0"/>
        <v>33481.5</v>
      </c>
    </row>
    <row r="13" spans="1:9" ht="15.75">
      <c r="A13" s="31">
        <v>7</v>
      </c>
      <c r="B13" s="128" t="s">
        <v>273</v>
      </c>
      <c r="C13" s="319">
        <v>3330.32</v>
      </c>
      <c r="D13" s="319">
        <v>423521.36</v>
      </c>
      <c r="E13" s="319">
        <v>16828.32</v>
      </c>
      <c r="F13" s="319">
        <v>38308</v>
      </c>
      <c r="G13" s="319"/>
      <c r="H13" s="319"/>
      <c r="I13" s="320">
        <f t="shared" si="0"/>
        <v>481988</v>
      </c>
    </row>
    <row r="14" spans="1:10" ht="31.5">
      <c r="A14" s="31">
        <v>8</v>
      </c>
      <c r="B14" s="113" t="s">
        <v>274</v>
      </c>
      <c r="C14" s="319">
        <v>120183.25</v>
      </c>
      <c r="D14" s="319">
        <v>4820944.47</v>
      </c>
      <c r="E14" s="319">
        <v>52809.13</v>
      </c>
      <c r="F14" s="319">
        <v>303484.79</v>
      </c>
      <c r="G14" s="319"/>
      <c r="H14" s="319"/>
      <c r="I14" s="320">
        <f t="shared" si="0"/>
        <v>5297421.64</v>
      </c>
      <c r="J14" s="124"/>
    </row>
    <row r="15" spans="1:9" ht="31.5">
      <c r="A15" s="42">
        <v>9</v>
      </c>
      <c r="B15" s="113" t="s">
        <v>275</v>
      </c>
      <c r="C15" s="319"/>
      <c r="D15" s="319"/>
      <c r="E15" s="319"/>
      <c r="F15" s="319">
        <v>18542.19</v>
      </c>
      <c r="G15" s="319"/>
      <c r="H15" s="319"/>
      <c r="I15" s="320">
        <f t="shared" si="0"/>
        <v>18542.19</v>
      </c>
    </row>
    <row r="16" spans="1:9" ht="15.75">
      <c r="A16" s="31">
        <v>10</v>
      </c>
      <c r="B16" s="66" t="s">
        <v>140</v>
      </c>
      <c r="C16" s="319"/>
      <c r="D16" s="319"/>
      <c r="E16" s="319"/>
      <c r="F16" s="319">
        <v>32183</v>
      </c>
      <c r="G16" s="319"/>
      <c r="H16" s="319"/>
      <c r="I16" s="320">
        <f t="shared" si="0"/>
        <v>32183</v>
      </c>
    </row>
    <row r="17" spans="1:9" ht="15.75">
      <c r="A17" s="31">
        <v>11</v>
      </c>
      <c r="B17" s="71" t="s">
        <v>141</v>
      </c>
      <c r="C17" s="319"/>
      <c r="D17" s="319">
        <v>82500</v>
      </c>
      <c r="E17" s="319">
        <v>3840</v>
      </c>
      <c r="F17" s="319">
        <v>22880.22</v>
      </c>
      <c r="G17" s="319"/>
      <c r="H17" s="319"/>
      <c r="I17" s="320">
        <f>SUM(C17:H17)</f>
        <v>109220.22</v>
      </c>
    </row>
    <row r="18" spans="1:9" ht="15.75">
      <c r="A18" s="31">
        <v>12</v>
      </c>
      <c r="B18" s="71" t="s">
        <v>226</v>
      </c>
      <c r="C18" s="319">
        <v>115673.76</v>
      </c>
      <c r="D18" s="319">
        <v>1113028.69</v>
      </c>
      <c r="E18" s="319">
        <v>60755.46</v>
      </c>
      <c r="F18" s="319">
        <v>254840.98</v>
      </c>
      <c r="G18" s="319"/>
      <c r="H18" s="319"/>
      <c r="I18" s="320">
        <f>SUM(C18:H18)</f>
        <v>1544298.89</v>
      </c>
    </row>
    <row r="19" spans="1:9" ht="15.75">
      <c r="A19" s="31">
        <v>13</v>
      </c>
      <c r="B19" s="71" t="s">
        <v>142</v>
      </c>
      <c r="C19" s="319">
        <v>2535.02</v>
      </c>
      <c r="D19" s="319"/>
      <c r="E19" s="319"/>
      <c r="F19" s="319">
        <v>24142.66</v>
      </c>
      <c r="G19" s="319"/>
      <c r="H19" s="319"/>
      <c r="I19" s="320">
        <f>SUM(C19:H19)</f>
        <v>26677.68</v>
      </c>
    </row>
    <row r="20" spans="1:9" ht="15.75">
      <c r="A20" s="31">
        <v>14</v>
      </c>
      <c r="B20" s="71" t="s">
        <v>235</v>
      </c>
      <c r="C20" s="319">
        <v>56.12</v>
      </c>
      <c r="D20" s="319">
        <v>678493.63</v>
      </c>
      <c r="E20" s="319"/>
      <c r="F20" s="319">
        <v>4608</v>
      </c>
      <c r="G20" s="319"/>
      <c r="H20" s="319"/>
      <c r="I20" s="320">
        <f>SUM(C20:H20)</f>
        <v>683157.75</v>
      </c>
    </row>
    <row r="21" spans="1:9" ht="48" thickBot="1">
      <c r="A21" s="32">
        <v>15</v>
      </c>
      <c r="B21" s="84" t="s">
        <v>31</v>
      </c>
      <c r="C21" s="322">
        <f aca="true" t="shared" si="2" ref="C21:H21">+C6+C9+C10+C16+C17+C18+C19+C20</f>
        <v>856778.4700000001</v>
      </c>
      <c r="D21" s="322">
        <f t="shared" si="2"/>
        <v>7181473.039999998</v>
      </c>
      <c r="E21" s="322">
        <f t="shared" si="2"/>
        <v>134232.91</v>
      </c>
      <c r="F21" s="322">
        <f t="shared" si="2"/>
        <v>718447.24</v>
      </c>
      <c r="G21" s="322">
        <f t="shared" si="2"/>
        <v>0</v>
      </c>
      <c r="H21" s="322">
        <f t="shared" si="2"/>
        <v>0</v>
      </c>
      <c r="I21" s="323">
        <f>SUM(C21:H21)</f>
        <v>8890931.659999998</v>
      </c>
    </row>
    <row r="22" spans="3:8" ht="15.75">
      <c r="C22" s="301"/>
      <c r="D22" s="301"/>
      <c r="E22" s="301"/>
      <c r="F22" s="301"/>
      <c r="G22" s="301"/>
      <c r="H22" s="301"/>
    </row>
    <row r="23" spans="3:8" ht="15.75">
      <c r="C23" s="302"/>
      <c r="D23" s="301"/>
      <c r="E23" s="301"/>
      <c r="F23" s="301"/>
      <c r="G23" s="301"/>
      <c r="H23" s="301"/>
    </row>
    <row r="24" spans="3:8" ht="15.75">
      <c r="C24" s="301"/>
      <c r="D24" s="301"/>
      <c r="E24" s="301"/>
      <c r="F24" s="301"/>
      <c r="G24" s="301"/>
      <c r="H24" s="301"/>
    </row>
    <row r="25" spans="3:8" ht="15.75">
      <c r="C25" s="301"/>
      <c r="D25" s="301"/>
      <c r="E25" s="301"/>
      <c r="F25" s="301"/>
      <c r="G25" s="301"/>
      <c r="H25" s="301"/>
    </row>
    <row r="26" spans="3:8" ht="15.75">
      <c r="C26" s="301"/>
      <c r="D26" s="301"/>
      <c r="E26" s="301"/>
      <c r="F26" s="301"/>
      <c r="G26" s="301"/>
      <c r="H26" s="301"/>
    </row>
    <row r="27" spans="3:8" ht="15.75">
      <c r="C27" s="301"/>
      <c r="D27" s="301"/>
      <c r="E27" s="301"/>
      <c r="F27" s="301"/>
      <c r="G27" s="301"/>
      <c r="H27" s="301"/>
    </row>
    <row r="28" spans="3:8" ht="15.75">
      <c r="C28" s="301"/>
      <c r="D28" s="301"/>
      <c r="E28" s="301"/>
      <c r="F28" s="301"/>
      <c r="G28" s="301"/>
      <c r="H28" s="301"/>
    </row>
    <row r="29" spans="3:8" ht="15.75">
      <c r="C29" s="301"/>
      <c r="D29" s="301"/>
      <c r="E29" s="301"/>
      <c r="F29" s="301"/>
      <c r="G29" s="301"/>
      <c r="H29" s="301"/>
    </row>
    <row r="30" spans="3:8" ht="15.75">
      <c r="C30" s="301"/>
      <c r="D30" s="301"/>
      <c r="E30" s="301"/>
      <c r="F30" s="301"/>
      <c r="G30" s="301"/>
      <c r="H30" s="301"/>
    </row>
    <row r="31" spans="3:8" ht="15.75">
      <c r="C31" s="301"/>
      <c r="D31" s="301"/>
      <c r="E31" s="301"/>
      <c r="F31" s="301"/>
      <c r="G31" s="301"/>
      <c r="H31" s="301"/>
    </row>
    <row r="32" spans="3:8" ht="15.75">
      <c r="C32" s="301"/>
      <c r="D32" s="301"/>
      <c r="E32" s="301"/>
      <c r="F32" s="301"/>
      <c r="G32" s="301"/>
      <c r="H32" s="301"/>
    </row>
    <row r="33" spans="3:8" ht="15.75">
      <c r="C33" s="301"/>
      <c r="D33" s="301"/>
      <c r="E33" s="301"/>
      <c r="F33" s="301"/>
      <c r="G33" s="301"/>
      <c r="H33" s="301"/>
    </row>
    <row r="34" spans="3:8" ht="15.75">
      <c r="C34" s="301"/>
      <c r="D34" s="301"/>
      <c r="E34" s="301"/>
      <c r="F34" s="301"/>
      <c r="G34" s="301"/>
      <c r="H34" s="301"/>
    </row>
    <row r="35" spans="3:8" ht="15.75">
      <c r="C35" s="301"/>
      <c r="D35" s="301"/>
      <c r="E35" s="301"/>
      <c r="F35" s="301"/>
      <c r="G35" s="301"/>
      <c r="H35" s="301"/>
    </row>
    <row r="36" spans="3:8" ht="15.75">
      <c r="C36" s="301"/>
      <c r="D36" s="301"/>
      <c r="E36" s="301"/>
      <c r="F36" s="301"/>
      <c r="G36" s="301"/>
      <c r="H36" s="301"/>
    </row>
    <row r="37" spans="3:8" ht="15.75">
      <c r="C37" s="301"/>
      <c r="D37" s="301"/>
      <c r="E37" s="301"/>
      <c r="F37" s="301"/>
      <c r="G37" s="301"/>
      <c r="H37" s="301"/>
    </row>
    <row r="38" spans="3:8" ht="15.75">
      <c r="C38" s="301"/>
      <c r="D38" s="301"/>
      <c r="E38" s="301"/>
      <c r="F38" s="301"/>
      <c r="G38" s="301"/>
      <c r="H38" s="301"/>
    </row>
    <row r="39" spans="3:8" ht="15.75">
      <c r="C39" s="301"/>
      <c r="D39" s="301"/>
      <c r="E39" s="301"/>
      <c r="F39" s="301"/>
      <c r="G39" s="301"/>
      <c r="H39" s="301"/>
    </row>
    <row r="40" spans="3:8" ht="15.75">
      <c r="C40" s="301"/>
      <c r="D40" s="301"/>
      <c r="E40" s="301"/>
      <c r="F40" s="301"/>
      <c r="G40" s="301"/>
      <c r="H40" s="301"/>
    </row>
    <row r="41" spans="3:8" ht="15.75">
      <c r="C41" s="301"/>
      <c r="D41" s="301"/>
      <c r="E41" s="301"/>
      <c r="F41" s="301"/>
      <c r="G41" s="301"/>
      <c r="H41" s="301"/>
    </row>
    <row r="42" spans="3:8" ht="15.75">
      <c r="C42" s="301"/>
      <c r="D42" s="301"/>
      <c r="E42" s="301"/>
      <c r="F42" s="301"/>
      <c r="G42" s="301"/>
      <c r="H42" s="301"/>
    </row>
    <row r="43" spans="3:8" ht="15.75">
      <c r="C43" s="301"/>
      <c r="D43" s="301"/>
      <c r="E43" s="301"/>
      <c r="F43" s="301"/>
      <c r="G43" s="301"/>
      <c r="H43" s="301"/>
    </row>
    <row r="44" spans="3:8" ht="15.75">
      <c r="C44" s="301"/>
      <c r="D44" s="301"/>
      <c r="E44" s="301"/>
      <c r="F44" s="301"/>
      <c r="G44" s="301"/>
      <c r="H44" s="301"/>
    </row>
    <row r="45" spans="3:8" ht="15.75">
      <c r="C45" s="301"/>
      <c r="D45" s="301"/>
      <c r="E45" s="301"/>
      <c r="F45" s="301"/>
      <c r="G45" s="301"/>
      <c r="H45" s="301"/>
    </row>
    <row r="46" spans="3:8" ht="15.75">
      <c r="C46" s="301"/>
      <c r="D46" s="301"/>
      <c r="E46" s="301"/>
      <c r="F46" s="301"/>
      <c r="G46" s="301"/>
      <c r="H46" s="301"/>
    </row>
    <row r="47" spans="3:8" ht="15.75">
      <c r="C47" s="301"/>
      <c r="D47" s="301"/>
      <c r="E47" s="301"/>
      <c r="F47" s="301"/>
      <c r="G47" s="301"/>
      <c r="H47" s="301"/>
    </row>
    <row r="48" spans="3:8" ht="15.75">
      <c r="C48" s="301"/>
      <c r="D48" s="301"/>
      <c r="E48" s="301"/>
      <c r="F48" s="301"/>
      <c r="G48" s="301"/>
      <c r="H48" s="301"/>
    </row>
    <row r="49" spans="3:8" ht="15.75">
      <c r="C49" s="301"/>
      <c r="D49" s="301"/>
      <c r="E49" s="301"/>
      <c r="F49" s="301"/>
      <c r="G49" s="301"/>
      <c r="H49" s="301"/>
    </row>
    <row r="50" spans="3:8" ht="15.75">
      <c r="C50" s="301"/>
      <c r="D50" s="301"/>
      <c r="E50" s="301"/>
      <c r="F50" s="301"/>
      <c r="G50" s="301"/>
      <c r="H50" s="301"/>
    </row>
    <row r="51" spans="3:8" ht="15.75">
      <c r="C51" s="301"/>
      <c r="D51" s="301"/>
      <c r="E51" s="301"/>
      <c r="F51" s="301"/>
      <c r="G51" s="301"/>
      <c r="H51" s="301"/>
    </row>
    <row r="52" spans="3:8" ht="15.75">
      <c r="C52" s="301"/>
      <c r="D52" s="301"/>
      <c r="E52" s="301"/>
      <c r="F52" s="301"/>
      <c r="G52" s="301"/>
      <c r="H52" s="301"/>
    </row>
    <row r="53" spans="3:8" ht="15.75">
      <c r="C53" s="301"/>
      <c r="D53" s="301"/>
      <c r="E53" s="301"/>
      <c r="F53" s="301"/>
      <c r="G53" s="301"/>
      <c r="H53" s="301"/>
    </row>
    <row r="54" spans="3:8" ht="15.75">
      <c r="C54" s="301"/>
      <c r="D54" s="301"/>
      <c r="E54" s="301"/>
      <c r="F54" s="301"/>
      <c r="G54" s="301"/>
      <c r="H54" s="301"/>
    </row>
    <row r="55" spans="3:8" ht="15.75">
      <c r="C55" s="301"/>
      <c r="D55" s="301"/>
      <c r="E55" s="301"/>
      <c r="F55" s="301"/>
      <c r="G55" s="301"/>
      <c r="H55" s="301"/>
    </row>
    <row r="56" spans="3:8" ht="15.75">
      <c r="C56" s="301"/>
      <c r="D56" s="301"/>
      <c r="E56" s="301"/>
      <c r="F56" s="301"/>
      <c r="G56" s="301"/>
      <c r="H56" s="301"/>
    </row>
    <row r="57" spans="3:8" ht="15.75">
      <c r="C57" s="301"/>
      <c r="D57" s="301"/>
      <c r="E57" s="301"/>
      <c r="F57" s="301"/>
      <c r="G57" s="301"/>
      <c r="H57" s="301"/>
    </row>
    <row r="58" spans="3:8" ht="15.75">
      <c r="C58" s="301"/>
      <c r="D58" s="301"/>
      <c r="E58" s="301"/>
      <c r="F58" s="301"/>
      <c r="G58" s="301"/>
      <c r="H58" s="301"/>
    </row>
    <row r="59" spans="3:8" ht="15.75">
      <c r="C59" s="301"/>
      <c r="D59" s="301"/>
      <c r="E59" s="301"/>
      <c r="F59" s="301"/>
      <c r="G59" s="301"/>
      <c r="H59" s="301"/>
    </row>
    <row r="60" spans="3:8" ht="15.75">
      <c r="C60" s="301"/>
      <c r="D60" s="301"/>
      <c r="E60" s="301"/>
      <c r="F60" s="301"/>
      <c r="G60" s="301"/>
      <c r="H60" s="301"/>
    </row>
    <row r="61" spans="3:8" ht="15.75">
      <c r="C61" s="301"/>
      <c r="D61" s="301"/>
      <c r="E61" s="301"/>
      <c r="F61" s="301"/>
      <c r="G61" s="301"/>
      <c r="H61" s="301"/>
    </row>
    <row r="62" spans="3:8" ht="15.75">
      <c r="C62" s="301"/>
      <c r="D62" s="301"/>
      <c r="E62" s="301"/>
      <c r="F62" s="301"/>
      <c r="G62" s="301"/>
      <c r="H62" s="301"/>
    </row>
    <row r="63" spans="3:8" ht="15.75">
      <c r="C63" s="301"/>
      <c r="D63" s="301"/>
      <c r="E63" s="301"/>
      <c r="F63" s="301"/>
      <c r="G63" s="301"/>
      <c r="H63" s="301"/>
    </row>
    <row r="64" spans="3:8" ht="15.75">
      <c r="C64" s="301"/>
      <c r="D64" s="301"/>
      <c r="E64" s="301"/>
      <c r="F64" s="301"/>
      <c r="G64" s="301"/>
      <c r="H64" s="301"/>
    </row>
    <row r="65" spans="3:8" ht="15.75">
      <c r="C65" s="301"/>
      <c r="D65" s="301"/>
      <c r="E65" s="301"/>
      <c r="F65" s="301"/>
      <c r="G65" s="301"/>
      <c r="H65" s="301"/>
    </row>
    <row r="66" spans="3:8" ht="15.75">
      <c r="C66" s="301"/>
      <c r="D66" s="301"/>
      <c r="E66" s="301"/>
      <c r="F66" s="301"/>
      <c r="G66" s="301"/>
      <c r="H66" s="301"/>
    </row>
    <row r="67" spans="3:8" ht="15.75">
      <c r="C67" s="301"/>
      <c r="D67" s="301"/>
      <c r="E67" s="301"/>
      <c r="F67" s="301"/>
      <c r="G67" s="301"/>
      <c r="H67" s="301"/>
    </row>
    <row r="68" spans="3:8" ht="15.75">
      <c r="C68" s="301"/>
      <c r="D68" s="301"/>
      <c r="E68" s="301"/>
      <c r="F68" s="301"/>
      <c r="G68" s="301"/>
      <c r="H68" s="301"/>
    </row>
    <row r="69" spans="3:8" ht="15.75">
      <c r="C69" s="301"/>
      <c r="D69" s="301"/>
      <c r="E69" s="301"/>
      <c r="F69" s="301"/>
      <c r="G69" s="301"/>
      <c r="H69" s="301"/>
    </row>
    <row r="70" spans="3:8" ht="15.75">
      <c r="C70" s="301"/>
      <c r="D70" s="301"/>
      <c r="E70" s="301"/>
      <c r="F70" s="301"/>
      <c r="G70" s="301"/>
      <c r="H70" s="301"/>
    </row>
    <row r="71" spans="3:8" ht="15.75">
      <c r="C71" s="301"/>
      <c r="D71" s="301"/>
      <c r="E71" s="301"/>
      <c r="F71" s="301"/>
      <c r="G71" s="301"/>
      <c r="H71" s="301"/>
    </row>
    <row r="72" spans="3:8" ht="15.75">
      <c r="C72" s="301"/>
      <c r="D72" s="301"/>
      <c r="E72" s="301"/>
      <c r="F72" s="301"/>
      <c r="G72" s="301"/>
      <c r="H72" s="301"/>
    </row>
    <row r="73" spans="3:8" ht="15.75">
      <c r="C73" s="301"/>
      <c r="D73" s="301"/>
      <c r="E73" s="301"/>
      <c r="F73" s="301"/>
      <c r="G73" s="301"/>
      <c r="H73" s="301"/>
    </row>
    <row r="74" spans="3:8" ht="15.75">
      <c r="C74" s="301"/>
      <c r="D74" s="301"/>
      <c r="E74" s="301"/>
      <c r="F74" s="301"/>
      <c r="G74" s="301"/>
      <c r="H74" s="301"/>
    </row>
    <row r="75" spans="3:8" ht="15.75">
      <c r="C75" s="301"/>
      <c r="D75" s="301"/>
      <c r="E75" s="301"/>
      <c r="F75" s="301"/>
      <c r="G75" s="301"/>
      <c r="H75" s="301"/>
    </row>
    <row r="76" spans="3:8" ht="15.75">
      <c r="C76" s="301"/>
      <c r="D76" s="301"/>
      <c r="E76" s="301"/>
      <c r="F76" s="301"/>
      <c r="G76" s="301"/>
      <c r="H76" s="301"/>
    </row>
    <row r="77" spans="3:8" ht="15.75">
      <c r="C77" s="301"/>
      <c r="D77" s="301"/>
      <c r="E77" s="301"/>
      <c r="F77" s="301"/>
      <c r="G77" s="301"/>
      <c r="H77" s="301"/>
    </row>
    <row r="78" spans="3:8" ht="15.75">
      <c r="C78" s="301"/>
      <c r="D78" s="301"/>
      <c r="E78" s="301"/>
      <c r="F78" s="301"/>
      <c r="G78" s="301"/>
      <c r="H78" s="301"/>
    </row>
    <row r="79" spans="3:8" ht="15.75">
      <c r="C79" s="301"/>
      <c r="D79" s="301"/>
      <c r="E79" s="301"/>
      <c r="F79" s="301"/>
      <c r="G79" s="301"/>
      <c r="H79" s="301"/>
    </row>
    <row r="80" spans="3:8" ht="15.75">
      <c r="C80" s="301"/>
      <c r="D80" s="301"/>
      <c r="E80" s="301"/>
      <c r="F80" s="301"/>
      <c r="G80" s="301"/>
      <c r="H80" s="301"/>
    </row>
    <row r="81" spans="3:8" ht="15.75">
      <c r="C81" s="301"/>
      <c r="D81" s="301"/>
      <c r="E81" s="301"/>
      <c r="F81" s="301"/>
      <c r="G81" s="301"/>
      <c r="H81" s="301"/>
    </row>
    <row r="82" spans="3:8" ht="15.75">
      <c r="C82" s="301"/>
      <c r="D82" s="301"/>
      <c r="E82" s="301"/>
      <c r="F82" s="301"/>
      <c r="G82" s="301"/>
      <c r="H82" s="301"/>
    </row>
  </sheetData>
  <sheetProtection/>
  <mergeCells count="11">
    <mergeCell ref="B3:B4"/>
    <mergeCell ref="D3:D4"/>
    <mergeCell ref="F3:F4"/>
    <mergeCell ref="E3:E4"/>
    <mergeCell ref="I3:I4"/>
    <mergeCell ref="A1:I1"/>
    <mergeCell ref="A2:I2"/>
    <mergeCell ref="G3:G4"/>
    <mergeCell ref="C3:C4"/>
    <mergeCell ref="H3:H4"/>
    <mergeCell ref="A3:A4"/>
  </mergeCells>
  <printOptions gridLines="1"/>
  <pageMargins left="0.48" right="0.44" top="0.984251968503937" bottom="0.984251968503937" header="0.5118110236220472" footer="0.5118110236220472"/>
  <pageSetup fitToHeight="1" fitToWidth="1" horizontalDpi="600" verticalDpi="600" orientation="landscape" paperSize="9" scale="79" r:id="rId1"/>
</worksheet>
</file>

<file path=xl/worksheets/sheet13.xml><?xml version="1.0" encoding="utf-8"?>
<worksheet xmlns="http://schemas.openxmlformats.org/spreadsheetml/2006/main" xmlns:r="http://schemas.openxmlformats.org/officeDocument/2006/relationships">
  <sheetPr>
    <tabColor indexed="42"/>
    <pageSetUpPr fitToPage="1"/>
  </sheetPr>
  <dimension ref="A1:IV24"/>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21" sqref="C21"/>
    </sheetView>
  </sheetViews>
  <sheetFormatPr defaultColWidth="9.140625" defaultRowHeight="12.75"/>
  <cols>
    <col min="1" max="1" width="7.28125" style="351" customWidth="1"/>
    <col min="2" max="2" width="39.8515625" style="356" customWidth="1"/>
    <col min="3" max="3" width="15.28125" style="351" customWidth="1"/>
    <col min="4" max="5" width="17.00390625" style="351" customWidth="1"/>
    <col min="6" max="6" width="14.421875" style="351" customWidth="1"/>
    <col min="7" max="7" width="14.7109375" style="351" customWidth="1"/>
    <col min="8" max="8" width="14.421875" style="351" customWidth="1"/>
    <col min="9" max="9" width="13.421875" style="351" customWidth="1"/>
    <col min="10" max="10" width="12.421875" style="351" customWidth="1"/>
    <col min="11" max="11" width="14.57421875" style="351" customWidth="1"/>
    <col min="12" max="12" width="13.421875" style="351" bestFit="1" customWidth="1"/>
    <col min="13" max="13" width="14.28125" style="351" customWidth="1"/>
    <col min="14" max="14" width="13.8515625" style="351" bestFit="1" customWidth="1"/>
    <col min="15" max="15" width="14.140625" style="351" customWidth="1"/>
    <col min="16" max="16384" width="9.140625" style="351" customWidth="1"/>
  </cols>
  <sheetData>
    <row r="1" spans="1:14" ht="27.75" customHeight="1">
      <c r="A1" s="745" t="s">
        <v>824</v>
      </c>
      <c r="B1" s="746"/>
      <c r="C1" s="746"/>
      <c r="D1" s="746"/>
      <c r="E1" s="746"/>
      <c r="F1" s="746"/>
      <c r="G1" s="746"/>
      <c r="H1" s="746"/>
      <c r="I1" s="746"/>
      <c r="J1" s="746"/>
      <c r="K1" s="746"/>
      <c r="L1" s="746"/>
      <c r="M1" s="746"/>
      <c r="N1" s="747"/>
    </row>
    <row r="2" spans="1:14" ht="28.5" customHeight="1">
      <c r="A2" s="748" t="s">
        <v>986</v>
      </c>
      <c r="B2" s="749"/>
      <c r="C2" s="749"/>
      <c r="D2" s="749"/>
      <c r="E2" s="749"/>
      <c r="F2" s="749"/>
      <c r="G2" s="749"/>
      <c r="H2" s="749"/>
      <c r="I2" s="750"/>
      <c r="J2" s="750"/>
      <c r="K2" s="749"/>
      <c r="L2" s="749"/>
      <c r="M2" s="749"/>
      <c r="N2" s="751"/>
    </row>
    <row r="3" spans="1:256" ht="51.75" customHeight="1">
      <c r="A3" s="752" t="s">
        <v>159</v>
      </c>
      <c r="B3" s="753"/>
      <c r="C3" s="740" t="s">
        <v>254</v>
      </c>
      <c r="D3" s="740"/>
      <c r="E3" s="740" t="s">
        <v>255</v>
      </c>
      <c r="F3" s="740"/>
      <c r="G3" s="740" t="s">
        <v>256</v>
      </c>
      <c r="H3" s="720"/>
      <c r="I3" s="741" t="s">
        <v>778</v>
      </c>
      <c r="J3" s="741"/>
      <c r="K3" s="742" t="s">
        <v>236</v>
      </c>
      <c r="L3" s="740"/>
      <c r="M3" s="740" t="s">
        <v>250</v>
      </c>
      <c r="N3" s="743"/>
      <c r="O3" s="352"/>
      <c r="P3" s="352"/>
      <c r="Q3" s="352"/>
      <c r="R3" s="352"/>
      <c r="S3" s="352"/>
      <c r="T3" s="352"/>
      <c r="U3" s="352"/>
      <c r="V3" s="352"/>
      <c r="W3" s="352"/>
      <c r="X3" s="352"/>
      <c r="Y3" s="352"/>
      <c r="Z3" s="352"/>
      <c r="AA3" s="352"/>
      <c r="AB3" s="352"/>
      <c r="AC3" s="352"/>
      <c r="AD3" s="352"/>
      <c r="AE3" s="352"/>
      <c r="AF3" s="352"/>
      <c r="AG3" s="352"/>
      <c r="AH3" s="352"/>
      <c r="AI3" s="352"/>
      <c r="AJ3" s="352"/>
      <c r="AK3" s="352"/>
      <c r="AL3" s="352"/>
      <c r="AM3" s="352"/>
      <c r="AN3" s="352"/>
      <c r="AO3" s="352"/>
      <c r="AP3" s="352"/>
      <c r="AQ3" s="352"/>
      <c r="AR3" s="352"/>
      <c r="AS3" s="352"/>
      <c r="AT3" s="352"/>
      <c r="AU3" s="352"/>
      <c r="AV3" s="352"/>
      <c r="AW3" s="352"/>
      <c r="AX3" s="352"/>
      <c r="AY3" s="352"/>
      <c r="AZ3" s="352"/>
      <c r="BA3" s="352"/>
      <c r="BB3" s="352"/>
      <c r="BC3" s="352"/>
      <c r="BD3" s="352"/>
      <c r="BE3" s="352"/>
      <c r="BF3" s="352"/>
      <c r="BG3" s="352"/>
      <c r="BH3" s="352"/>
      <c r="BI3" s="352"/>
      <c r="BJ3" s="352"/>
      <c r="BK3" s="352"/>
      <c r="BL3" s="352"/>
      <c r="BM3" s="352"/>
      <c r="BN3" s="352"/>
      <c r="BO3" s="352"/>
      <c r="BP3" s="352"/>
      <c r="BQ3" s="352"/>
      <c r="BR3" s="352"/>
      <c r="BS3" s="352"/>
      <c r="BT3" s="352"/>
      <c r="BU3" s="352"/>
      <c r="BV3" s="352"/>
      <c r="BW3" s="352"/>
      <c r="BX3" s="352"/>
      <c r="BY3" s="352"/>
      <c r="BZ3" s="352"/>
      <c r="CA3" s="352"/>
      <c r="CB3" s="352"/>
      <c r="CC3" s="352"/>
      <c r="CD3" s="352"/>
      <c r="CE3" s="352"/>
      <c r="CF3" s="352"/>
      <c r="CG3" s="352"/>
      <c r="CH3" s="352"/>
      <c r="CI3" s="352"/>
      <c r="CJ3" s="352"/>
      <c r="CK3" s="352"/>
      <c r="CL3" s="352"/>
      <c r="CM3" s="352"/>
      <c r="CN3" s="352"/>
      <c r="CO3" s="352"/>
      <c r="CP3" s="352"/>
      <c r="CQ3" s="352"/>
      <c r="CR3" s="352"/>
      <c r="CS3" s="352"/>
      <c r="CT3" s="352"/>
      <c r="CU3" s="352"/>
      <c r="CV3" s="352"/>
      <c r="CW3" s="352"/>
      <c r="CX3" s="352"/>
      <c r="CY3" s="352"/>
      <c r="CZ3" s="352"/>
      <c r="DA3" s="352"/>
      <c r="DB3" s="352"/>
      <c r="DC3" s="352"/>
      <c r="DD3" s="352"/>
      <c r="DE3" s="352"/>
      <c r="DF3" s="352"/>
      <c r="DG3" s="352"/>
      <c r="DH3" s="352"/>
      <c r="DI3" s="352"/>
      <c r="DJ3" s="352"/>
      <c r="DK3" s="352"/>
      <c r="DL3" s="352"/>
      <c r="DM3" s="352"/>
      <c r="DN3" s="352"/>
      <c r="DO3" s="352"/>
      <c r="DP3" s="352"/>
      <c r="DQ3" s="352"/>
      <c r="DR3" s="352"/>
      <c r="DS3" s="352"/>
      <c r="DT3" s="352"/>
      <c r="DU3" s="352"/>
      <c r="DV3" s="352"/>
      <c r="DW3" s="352"/>
      <c r="DX3" s="352"/>
      <c r="DY3" s="352"/>
      <c r="DZ3" s="352"/>
      <c r="EA3" s="352"/>
      <c r="EB3" s="352"/>
      <c r="EC3" s="352"/>
      <c r="ED3" s="352"/>
      <c r="EE3" s="352"/>
      <c r="EF3" s="352"/>
      <c r="EG3" s="352"/>
      <c r="EH3" s="352"/>
      <c r="EI3" s="352"/>
      <c r="EJ3" s="352"/>
      <c r="EK3" s="352"/>
      <c r="EL3" s="352"/>
      <c r="EM3" s="352"/>
      <c r="EN3" s="352"/>
      <c r="EO3" s="352"/>
      <c r="EP3" s="352"/>
      <c r="EQ3" s="352"/>
      <c r="ER3" s="352"/>
      <c r="ES3" s="352"/>
      <c r="ET3" s="352"/>
      <c r="EU3" s="352"/>
      <c r="EV3" s="352"/>
      <c r="EW3" s="352"/>
      <c r="EX3" s="352"/>
      <c r="EY3" s="352"/>
      <c r="EZ3" s="352"/>
      <c r="FA3" s="352"/>
      <c r="FB3" s="352"/>
      <c r="FC3" s="352"/>
      <c r="FD3" s="352"/>
      <c r="FE3" s="352"/>
      <c r="FF3" s="352"/>
      <c r="FG3" s="352"/>
      <c r="FH3" s="352"/>
      <c r="FI3" s="352"/>
      <c r="FJ3" s="352"/>
      <c r="FK3" s="352"/>
      <c r="FL3" s="352"/>
      <c r="FM3" s="352"/>
      <c r="FN3" s="352"/>
      <c r="FO3" s="352"/>
      <c r="FP3" s="352"/>
      <c r="FQ3" s="352"/>
      <c r="FR3" s="352"/>
      <c r="FS3" s="352"/>
      <c r="FT3" s="352"/>
      <c r="FU3" s="352"/>
      <c r="FV3" s="352"/>
      <c r="FW3" s="352"/>
      <c r="FX3" s="352"/>
      <c r="FY3" s="352"/>
      <c r="FZ3" s="352"/>
      <c r="GA3" s="352"/>
      <c r="GB3" s="352"/>
      <c r="GC3" s="352"/>
      <c r="GD3" s="352"/>
      <c r="GE3" s="352"/>
      <c r="GF3" s="352"/>
      <c r="GG3" s="352"/>
      <c r="GH3" s="352"/>
      <c r="GI3" s="352"/>
      <c r="GJ3" s="352"/>
      <c r="GK3" s="352"/>
      <c r="GL3" s="352"/>
      <c r="GM3" s="352"/>
      <c r="GN3" s="352"/>
      <c r="GO3" s="352"/>
      <c r="GP3" s="352"/>
      <c r="GQ3" s="352"/>
      <c r="GR3" s="352"/>
      <c r="GS3" s="352"/>
      <c r="GT3" s="352"/>
      <c r="GU3" s="352"/>
      <c r="GV3" s="352"/>
      <c r="GW3" s="352"/>
      <c r="GX3" s="352"/>
      <c r="GY3" s="352"/>
      <c r="GZ3" s="352"/>
      <c r="HA3" s="352"/>
      <c r="HB3" s="352"/>
      <c r="HC3" s="352"/>
      <c r="HD3" s="352"/>
      <c r="HE3" s="352"/>
      <c r="HF3" s="352"/>
      <c r="HG3" s="352"/>
      <c r="HH3" s="352"/>
      <c r="HI3" s="352"/>
      <c r="HJ3" s="352"/>
      <c r="HK3" s="352"/>
      <c r="HL3" s="352"/>
      <c r="HM3" s="352"/>
      <c r="HN3" s="352"/>
      <c r="HO3" s="352"/>
      <c r="HP3" s="352"/>
      <c r="HQ3" s="352"/>
      <c r="HR3" s="352"/>
      <c r="HS3" s="352"/>
      <c r="HT3" s="352"/>
      <c r="HU3" s="352"/>
      <c r="HV3" s="352"/>
      <c r="HW3" s="352"/>
      <c r="HX3" s="352"/>
      <c r="HY3" s="352"/>
      <c r="HZ3" s="352"/>
      <c r="IA3" s="352"/>
      <c r="IB3" s="352"/>
      <c r="IC3" s="352"/>
      <c r="ID3" s="352"/>
      <c r="IE3" s="352"/>
      <c r="IF3" s="352"/>
      <c r="IG3" s="352"/>
      <c r="IH3" s="352"/>
      <c r="II3" s="352"/>
      <c r="IJ3" s="352"/>
      <c r="IK3" s="352"/>
      <c r="IL3" s="352"/>
      <c r="IM3" s="352"/>
      <c r="IN3" s="352"/>
      <c r="IO3" s="352"/>
      <c r="IP3" s="352"/>
      <c r="IQ3" s="352"/>
      <c r="IR3" s="352"/>
      <c r="IS3" s="352"/>
      <c r="IT3" s="352"/>
      <c r="IU3" s="352"/>
      <c r="IV3" s="352"/>
    </row>
    <row r="4" spans="1:256" ht="17.25" customHeight="1">
      <c r="A4" s="752"/>
      <c r="B4" s="753"/>
      <c r="C4" s="16">
        <v>2012</v>
      </c>
      <c r="D4" s="16">
        <v>2013</v>
      </c>
      <c r="E4" s="16">
        <v>2012</v>
      </c>
      <c r="F4" s="16">
        <v>2013</v>
      </c>
      <c r="G4" s="16">
        <v>2012</v>
      </c>
      <c r="H4" s="16">
        <v>2013</v>
      </c>
      <c r="I4" s="16">
        <v>2012</v>
      </c>
      <c r="J4" s="16">
        <v>2013</v>
      </c>
      <c r="K4" s="16">
        <v>2012</v>
      </c>
      <c r="L4" s="16">
        <v>2013</v>
      </c>
      <c r="M4" s="16">
        <v>2012</v>
      </c>
      <c r="N4" s="15">
        <v>2013</v>
      </c>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352"/>
      <c r="AO4" s="352"/>
      <c r="AP4" s="352"/>
      <c r="AQ4" s="352"/>
      <c r="AR4" s="352"/>
      <c r="AS4" s="352"/>
      <c r="AT4" s="352"/>
      <c r="AU4" s="352"/>
      <c r="AV4" s="352"/>
      <c r="AW4" s="352"/>
      <c r="AX4" s="352"/>
      <c r="AY4" s="352"/>
      <c r="AZ4" s="352"/>
      <c r="BA4" s="352"/>
      <c r="BB4" s="352"/>
      <c r="BC4" s="352"/>
      <c r="BD4" s="352"/>
      <c r="BE4" s="352"/>
      <c r="BF4" s="352"/>
      <c r="BG4" s="352"/>
      <c r="BH4" s="352"/>
      <c r="BI4" s="352"/>
      <c r="BJ4" s="352"/>
      <c r="BK4" s="352"/>
      <c r="BL4" s="352"/>
      <c r="BM4" s="352"/>
      <c r="BN4" s="352"/>
      <c r="BO4" s="352"/>
      <c r="BP4" s="352"/>
      <c r="BQ4" s="352"/>
      <c r="BR4" s="352"/>
      <c r="BS4" s="352"/>
      <c r="BT4" s="352"/>
      <c r="BU4" s="352"/>
      <c r="BV4" s="352"/>
      <c r="BW4" s="352"/>
      <c r="BX4" s="352"/>
      <c r="BY4" s="352"/>
      <c r="BZ4" s="352"/>
      <c r="CA4" s="352"/>
      <c r="CB4" s="352"/>
      <c r="CC4" s="352"/>
      <c r="CD4" s="352"/>
      <c r="CE4" s="352"/>
      <c r="CF4" s="352"/>
      <c r="CG4" s="352"/>
      <c r="CH4" s="352"/>
      <c r="CI4" s="352"/>
      <c r="CJ4" s="352"/>
      <c r="CK4" s="352"/>
      <c r="CL4" s="352"/>
      <c r="CM4" s="352"/>
      <c r="CN4" s="352"/>
      <c r="CO4" s="352"/>
      <c r="CP4" s="352"/>
      <c r="CQ4" s="352"/>
      <c r="CR4" s="352"/>
      <c r="CS4" s="352"/>
      <c r="CT4" s="352"/>
      <c r="CU4" s="352"/>
      <c r="CV4" s="352"/>
      <c r="CW4" s="352"/>
      <c r="CX4" s="352"/>
      <c r="CY4" s="352"/>
      <c r="CZ4" s="352"/>
      <c r="DA4" s="352"/>
      <c r="DB4" s="352"/>
      <c r="DC4" s="352"/>
      <c r="DD4" s="352"/>
      <c r="DE4" s="352"/>
      <c r="DF4" s="352"/>
      <c r="DG4" s="352"/>
      <c r="DH4" s="352"/>
      <c r="DI4" s="352"/>
      <c r="DJ4" s="352"/>
      <c r="DK4" s="352"/>
      <c r="DL4" s="352"/>
      <c r="DM4" s="352"/>
      <c r="DN4" s="352"/>
      <c r="DO4" s="352"/>
      <c r="DP4" s="352"/>
      <c r="DQ4" s="352"/>
      <c r="DR4" s="352"/>
      <c r="DS4" s="352"/>
      <c r="DT4" s="352"/>
      <c r="DU4" s="352"/>
      <c r="DV4" s="352"/>
      <c r="DW4" s="352"/>
      <c r="DX4" s="352"/>
      <c r="DY4" s="352"/>
      <c r="DZ4" s="352"/>
      <c r="EA4" s="352"/>
      <c r="EB4" s="352"/>
      <c r="EC4" s="352"/>
      <c r="ED4" s="352"/>
      <c r="EE4" s="352"/>
      <c r="EF4" s="352"/>
      <c r="EG4" s="352"/>
      <c r="EH4" s="352"/>
      <c r="EI4" s="352"/>
      <c r="EJ4" s="352"/>
      <c r="EK4" s="352"/>
      <c r="EL4" s="352"/>
      <c r="EM4" s="352"/>
      <c r="EN4" s="352"/>
      <c r="EO4" s="352"/>
      <c r="EP4" s="352"/>
      <c r="EQ4" s="352"/>
      <c r="ER4" s="352"/>
      <c r="ES4" s="352"/>
      <c r="ET4" s="352"/>
      <c r="EU4" s="352"/>
      <c r="EV4" s="352"/>
      <c r="EW4" s="352"/>
      <c r="EX4" s="352"/>
      <c r="EY4" s="352"/>
      <c r="EZ4" s="352"/>
      <c r="FA4" s="352"/>
      <c r="FB4" s="352"/>
      <c r="FC4" s="352"/>
      <c r="FD4" s="352"/>
      <c r="FE4" s="352"/>
      <c r="FF4" s="352"/>
      <c r="FG4" s="352"/>
      <c r="FH4" s="352"/>
      <c r="FI4" s="352"/>
      <c r="FJ4" s="352"/>
      <c r="FK4" s="352"/>
      <c r="FL4" s="352"/>
      <c r="FM4" s="352"/>
      <c r="FN4" s="352"/>
      <c r="FO4" s="352"/>
      <c r="FP4" s="352"/>
      <c r="FQ4" s="352"/>
      <c r="FR4" s="352"/>
      <c r="FS4" s="352"/>
      <c r="FT4" s="352"/>
      <c r="FU4" s="352"/>
      <c r="FV4" s="352"/>
      <c r="FW4" s="352"/>
      <c r="FX4" s="352"/>
      <c r="FY4" s="352"/>
      <c r="FZ4" s="352"/>
      <c r="GA4" s="352"/>
      <c r="GB4" s="352"/>
      <c r="GC4" s="352"/>
      <c r="GD4" s="352"/>
      <c r="GE4" s="352"/>
      <c r="GF4" s="352"/>
      <c r="GG4" s="352"/>
      <c r="GH4" s="352"/>
      <c r="GI4" s="352"/>
      <c r="GJ4" s="352"/>
      <c r="GK4" s="352"/>
      <c r="GL4" s="352"/>
      <c r="GM4" s="352"/>
      <c r="GN4" s="352"/>
      <c r="GO4" s="352"/>
      <c r="GP4" s="352"/>
      <c r="GQ4" s="352"/>
      <c r="GR4" s="352"/>
      <c r="GS4" s="352"/>
      <c r="GT4" s="352"/>
      <c r="GU4" s="352"/>
      <c r="GV4" s="352"/>
      <c r="GW4" s="352"/>
      <c r="GX4" s="352"/>
      <c r="GY4" s="352"/>
      <c r="GZ4" s="352"/>
      <c r="HA4" s="352"/>
      <c r="HB4" s="352"/>
      <c r="HC4" s="352"/>
      <c r="HD4" s="352"/>
      <c r="HE4" s="352"/>
      <c r="HF4" s="352"/>
      <c r="HG4" s="352"/>
      <c r="HH4" s="352"/>
      <c r="HI4" s="352"/>
      <c r="HJ4" s="352"/>
      <c r="HK4" s="352"/>
      <c r="HL4" s="352"/>
      <c r="HM4" s="352"/>
      <c r="HN4" s="352"/>
      <c r="HO4" s="352"/>
      <c r="HP4" s="352"/>
      <c r="HQ4" s="352"/>
      <c r="HR4" s="352"/>
      <c r="HS4" s="352"/>
      <c r="HT4" s="352"/>
      <c r="HU4" s="352"/>
      <c r="HV4" s="352"/>
      <c r="HW4" s="352"/>
      <c r="HX4" s="352"/>
      <c r="HY4" s="352"/>
      <c r="HZ4" s="352"/>
      <c r="IA4" s="352"/>
      <c r="IB4" s="352"/>
      <c r="IC4" s="352"/>
      <c r="ID4" s="352"/>
      <c r="IE4" s="352"/>
      <c r="IF4" s="352"/>
      <c r="IG4" s="352"/>
      <c r="IH4" s="352"/>
      <c r="II4" s="352"/>
      <c r="IJ4" s="352"/>
      <c r="IK4" s="352"/>
      <c r="IL4" s="352"/>
      <c r="IM4" s="352"/>
      <c r="IN4" s="352"/>
      <c r="IO4" s="352"/>
      <c r="IP4" s="352"/>
      <c r="IQ4" s="352"/>
      <c r="IR4" s="352"/>
      <c r="IS4" s="352"/>
      <c r="IT4" s="352"/>
      <c r="IU4" s="352"/>
      <c r="IV4" s="352"/>
    </row>
    <row r="5" spans="1:256" ht="31.5">
      <c r="A5" s="42"/>
      <c r="B5" s="353"/>
      <c r="C5" s="36" t="s">
        <v>215</v>
      </c>
      <c r="D5" s="36" t="s">
        <v>216</v>
      </c>
      <c r="E5" s="36" t="s">
        <v>217</v>
      </c>
      <c r="F5" s="36" t="s">
        <v>223</v>
      </c>
      <c r="G5" s="36" t="s">
        <v>218</v>
      </c>
      <c r="H5" s="382" t="s">
        <v>219</v>
      </c>
      <c r="I5" s="36" t="s">
        <v>220</v>
      </c>
      <c r="J5" s="36" t="s">
        <v>221</v>
      </c>
      <c r="K5" s="36" t="s">
        <v>222</v>
      </c>
      <c r="L5" s="36" t="s">
        <v>738</v>
      </c>
      <c r="M5" s="440" t="s">
        <v>825</v>
      </c>
      <c r="N5" s="441" t="s">
        <v>826</v>
      </c>
      <c r="O5" s="354"/>
      <c r="P5" s="354"/>
      <c r="Q5" s="354"/>
      <c r="R5" s="354"/>
      <c r="S5" s="354"/>
      <c r="T5" s="354"/>
      <c r="U5" s="354"/>
      <c r="V5" s="354"/>
      <c r="W5" s="354"/>
      <c r="X5" s="354"/>
      <c r="Y5" s="354"/>
      <c r="Z5" s="354"/>
      <c r="AA5" s="354"/>
      <c r="AB5" s="354"/>
      <c r="AC5" s="354"/>
      <c r="AD5" s="354"/>
      <c r="AE5" s="354"/>
      <c r="AF5" s="354"/>
      <c r="AG5" s="354"/>
      <c r="AH5" s="354"/>
      <c r="AI5" s="354"/>
      <c r="AJ5" s="354"/>
      <c r="AK5" s="354"/>
      <c r="AL5" s="354"/>
      <c r="AM5" s="354"/>
      <c r="AN5" s="354"/>
      <c r="AO5" s="354"/>
      <c r="AP5" s="354"/>
      <c r="AQ5" s="354"/>
      <c r="AR5" s="354"/>
      <c r="AS5" s="354"/>
      <c r="AT5" s="354"/>
      <c r="AU5" s="354"/>
      <c r="AV5" s="354"/>
      <c r="AW5" s="354"/>
      <c r="AX5" s="354"/>
      <c r="AY5" s="354"/>
      <c r="AZ5" s="354"/>
      <c r="BA5" s="354"/>
      <c r="BB5" s="354"/>
      <c r="BC5" s="354"/>
      <c r="BD5" s="354"/>
      <c r="BE5" s="354"/>
      <c r="BF5" s="354"/>
      <c r="BG5" s="354"/>
      <c r="BH5" s="354"/>
      <c r="BI5" s="354"/>
      <c r="BJ5" s="354"/>
      <c r="BK5" s="354"/>
      <c r="BL5" s="354"/>
      <c r="BM5" s="354"/>
      <c r="BN5" s="354"/>
      <c r="BO5" s="354"/>
      <c r="BP5" s="354"/>
      <c r="BQ5" s="354"/>
      <c r="BR5" s="354"/>
      <c r="BS5" s="354"/>
      <c r="BT5" s="354"/>
      <c r="BU5" s="354"/>
      <c r="BV5" s="354"/>
      <c r="BW5" s="354"/>
      <c r="BX5" s="354"/>
      <c r="BY5" s="354"/>
      <c r="BZ5" s="354"/>
      <c r="CA5" s="354"/>
      <c r="CB5" s="354"/>
      <c r="CC5" s="354"/>
      <c r="CD5" s="354"/>
      <c r="CE5" s="354"/>
      <c r="CF5" s="354"/>
      <c r="CG5" s="354"/>
      <c r="CH5" s="354"/>
      <c r="CI5" s="354"/>
      <c r="CJ5" s="354"/>
      <c r="CK5" s="354"/>
      <c r="CL5" s="354"/>
      <c r="CM5" s="354"/>
      <c r="CN5" s="354"/>
      <c r="CO5" s="354"/>
      <c r="CP5" s="354"/>
      <c r="CQ5" s="354"/>
      <c r="CR5" s="354"/>
      <c r="CS5" s="354"/>
      <c r="CT5" s="354"/>
      <c r="CU5" s="354"/>
      <c r="CV5" s="354"/>
      <c r="CW5" s="354"/>
      <c r="CX5" s="354"/>
      <c r="CY5" s="354"/>
      <c r="CZ5" s="354"/>
      <c r="DA5" s="354"/>
      <c r="DB5" s="354"/>
      <c r="DC5" s="354"/>
      <c r="DD5" s="354"/>
      <c r="DE5" s="354"/>
      <c r="DF5" s="354"/>
      <c r="DG5" s="354"/>
      <c r="DH5" s="354"/>
      <c r="DI5" s="354"/>
      <c r="DJ5" s="354"/>
      <c r="DK5" s="354"/>
      <c r="DL5" s="354"/>
      <c r="DM5" s="354"/>
      <c r="DN5" s="354"/>
      <c r="DO5" s="354"/>
      <c r="DP5" s="354"/>
      <c r="DQ5" s="354"/>
      <c r="DR5" s="354"/>
      <c r="DS5" s="354"/>
      <c r="DT5" s="354"/>
      <c r="DU5" s="354"/>
      <c r="DV5" s="354"/>
      <c r="DW5" s="354"/>
      <c r="DX5" s="354"/>
      <c r="DY5" s="354"/>
      <c r="DZ5" s="354"/>
      <c r="EA5" s="354"/>
      <c r="EB5" s="354"/>
      <c r="EC5" s="354"/>
      <c r="ED5" s="354"/>
      <c r="EE5" s="354"/>
      <c r="EF5" s="354"/>
      <c r="EG5" s="354"/>
      <c r="EH5" s="354"/>
      <c r="EI5" s="354"/>
      <c r="EJ5" s="354"/>
      <c r="EK5" s="354"/>
      <c r="EL5" s="354"/>
      <c r="EM5" s="354"/>
      <c r="EN5" s="354"/>
      <c r="EO5" s="354"/>
      <c r="EP5" s="354"/>
      <c r="EQ5" s="354"/>
      <c r="ER5" s="354"/>
      <c r="ES5" s="354"/>
      <c r="ET5" s="354"/>
      <c r="EU5" s="354"/>
      <c r="EV5" s="354"/>
      <c r="EW5" s="354"/>
      <c r="EX5" s="354"/>
      <c r="EY5" s="354"/>
      <c r="EZ5" s="354"/>
      <c r="FA5" s="354"/>
      <c r="FB5" s="354"/>
      <c r="FC5" s="354"/>
      <c r="FD5" s="354"/>
      <c r="FE5" s="354"/>
      <c r="FF5" s="354"/>
      <c r="FG5" s="354"/>
      <c r="FH5" s="354"/>
      <c r="FI5" s="354"/>
      <c r="FJ5" s="354"/>
      <c r="FK5" s="354"/>
      <c r="FL5" s="354"/>
      <c r="FM5" s="354"/>
      <c r="FN5" s="354"/>
      <c r="FO5" s="354"/>
      <c r="FP5" s="354"/>
      <c r="FQ5" s="354"/>
      <c r="FR5" s="354"/>
      <c r="FS5" s="354"/>
      <c r="FT5" s="354"/>
      <c r="FU5" s="354"/>
      <c r="FV5" s="354"/>
      <c r="FW5" s="354"/>
      <c r="FX5" s="354"/>
      <c r="FY5" s="354"/>
      <c r="FZ5" s="354"/>
      <c r="GA5" s="354"/>
      <c r="GB5" s="354"/>
      <c r="GC5" s="354"/>
      <c r="GD5" s="354"/>
      <c r="GE5" s="354"/>
      <c r="GF5" s="354"/>
      <c r="GG5" s="354"/>
      <c r="GH5" s="354"/>
      <c r="GI5" s="354"/>
      <c r="GJ5" s="354"/>
      <c r="GK5" s="354"/>
      <c r="GL5" s="354"/>
      <c r="GM5" s="354"/>
      <c r="GN5" s="354"/>
      <c r="GO5" s="354"/>
      <c r="GP5" s="354"/>
      <c r="GQ5" s="354"/>
      <c r="GR5" s="354"/>
      <c r="GS5" s="354"/>
      <c r="GT5" s="354"/>
      <c r="GU5" s="354"/>
      <c r="GV5" s="354"/>
      <c r="GW5" s="354"/>
      <c r="GX5" s="354"/>
      <c r="GY5" s="354"/>
      <c r="GZ5" s="354"/>
      <c r="HA5" s="354"/>
      <c r="HB5" s="354"/>
      <c r="HC5" s="354"/>
      <c r="HD5" s="354"/>
      <c r="HE5" s="354"/>
      <c r="HF5" s="354"/>
      <c r="HG5" s="354"/>
      <c r="HH5" s="354"/>
      <c r="HI5" s="354"/>
      <c r="HJ5" s="354"/>
      <c r="HK5" s="354"/>
      <c r="HL5" s="354"/>
      <c r="HM5" s="354"/>
      <c r="HN5" s="354"/>
      <c r="HO5" s="354"/>
      <c r="HP5" s="354"/>
      <c r="HQ5" s="354"/>
      <c r="HR5" s="354"/>
      <c r="HS5" s="354"/>
      <c r="HT5" s="354"/>
      <c r="HU5" s="354"/>
      <c r="HV5" s="354"/>
      <c r="HW5" s="354"/>
      <c r="HX5" s="354"/>
      <c r="HY5" s="354"/>
      <c r="HZ5" s="354"/>
      <c r="IA5" s="354"/>
      <c r="IB5" s="354"/>
      <c r="IC5" s="354"/>
      <c r="ID5" s="354"/>
      <c r="IE5" s="354"/>
      <c r="IF5" s="354"/>
      <c r="IG5" s="354"/>
      <c r="IH5" s="354"/>
      <c r="II5" s="354"/>
      <c r="IJ5" s="354"/>
      <c r="IK5" s="354"/>
      <c r="IL5" s="354"/>
      <c r="IM5" s="354"/>
      <c r="IN5" s="354"/>
      <c r="IO5" s="354"/>
      <c r="IP5" s="354"/>
      <c r="IQ5" s="354"/>
      <c r="IR5" s="354"/>
      <c r="IS5" s="354"/>
      <c r="IT5" s="354"/>
      <c r="IU5" s="354"/>
      <c r="IV5" s="354"/>
    </row>
    <row r="6" spans="1:14" ht="31.5">
      <c r="A6" s="42">
        <v>1</v>
      </c>
      <c r="B6" s="67" t="s">
        <v>155</v>
      </c>
      <c r="C6" s="513">
        <v>719155.3</v>
      </c>
      <c r="D6" s="514">
        <f>C17</f>
        <v>1090929.02</v>
      </c>
      <c r="E6" s="513">
        <v>20354254.64</v>
      </c>
      <c r="F6" s="515">
        <f>E17</f>
        <v>4003943.2700000033</v>
      </c>
      <c r="G6" s="516">
        <v>148754.37</v>
      </c>
      <c r="H6" s="517">
        <f>G17</f>
        <v>360984.23000000045</v>
      </c>
      <c r="I6" s="518">
        <v>0</v>
      </c>
      <c r="J6" s="515">
        <f>SUM(I17)</f>
        <v>0</v>
      </c>
      <c r="K6" s="518"/>
      <c r="L6" s="515">
        <f>SUM(K17)</f>
        <v>0</v>
      </c>
      <c r="M6" s="515">
        <f aca="true" t="shared" si="0" ref="M6:N8">C6+E6+G6+I6+K6</f>
        <v>21222164.310000002</v>
      </c>
      <c r="N6" s="519">
        <f t="shared" si="0"/>
        <v>5455856.520000003</v>
      </c>
    </row>
    <row r="7" spans="1:14" ht="31.5">
      <c r="A7" s="42">
        <v>2</v>
      </c>
      <c r="B7" s="405" t="s">
        <v>758</v>
      </c>
      <c r="C7" s="514">
        <f aca="true" t="shared" si="1" ref="C7:L7">SUM(C8:C15)</f>
        <v>371773.72</v>
      </c>
      <c r="D7" s="514">
        <f t="shared" si="1"/>
        <v>1297386.41</v>
      </c>
      <c r="E7" s="514">
        <f t="shared" si="1"/>
        <v>1493823.67</v>
      </c>
      <c r="F7" s="515">
        <f t="shared" si="1"/>
        <v>1760810.63</v>
      </c>
      <c r="G7" s="517">
        <f>SUM(G8:G15)</f>
        <v>2665125.2</v>
      </c>
      <c r="H7" s="517">
        <f>SUM(H8:H15)</f>
        <v>2228017.8</v>
      </c>
      <c r="I7" s="515">
        <f t="shared" si="1"/>
        <v>0</v>
      </c>
      <c r="J7" s="515">
        <f t="shared" si="1"/>
        <v>10000</v>
      </c>
      <c r="K7" s="515">
        <f t="shared" si="1"/>
        <v>0</v>
      </c>
      <c r="L7" s="515">
        <f t="shared" si="1"/>
        <v>0</v>
      </c>
      <c r="M7" s="515">
        <f t="shared" si="0"/>
        <v>4530722.59</v>
      </c>
      <c r="N7" s="519">
        <f t="shared" si="0"/>
        <v>5296214.84</v>
      </c>
    </row>
    <row r="8" spans="1:14" ht="22.5" customHeight="1">
      <c r="A8" s="42">
        <v>3</v>
      </c>
      <c r="B8" s="46" t="s">
        <v>51</v>
      </c>
      <c r="C8" s="520">
        <v>371773.72</v>
      </c>
      <c r="D8" s="520">
        <v>1297386.41</v>
      </c>
      <c r="E8" s="520"/>
      <c r="F8" s="521"/>
      <c r="G8" s="522"/>
      <c r="H8" s="522"/>
      <c r="I8" s="521"/>
      <c r="J8" s="521"/>
      <c r="K8" s="521"/>
      <c r="L8" s="521"/>
      <c r="M8" s="515">
        <f t="shared" si="0"/>
        <v>371773.72</v>
      </c>
      <c r="N8" s="519">
        <f t="shared" si="0"/>
        <v>1297386.41</v>
      </c>
    </row>
    <row r="9" spans="1:14" ht="21.75" customHeight="1">
      <c r="A9" s="42">
        <v>4</v>
      </c>
      <c r="B9" s="46" t="s">
        <v>239</v>
      </c>
      <c r="C9" s="523" t="s">
        <v>238</v>
      </c>
      <c r="D9" s="523" t="s">
        <v>238</v>
      </c>
      <c r="E9" s="520">
        <v>1493823.67</v>
      </c>
      <c r="F9" s="524">
        <f>14397.89+1211134.28</f>
        <v>1225532.17</v>
      </c>
      <c r="G9" s="525" t="s">
        <v>238</v>
      </c>
      <c r="H9" s="525" t="s">
        <v>238</v>
      </c>
      <c r="I9" s="526" t="s">
        <v>238</v>
      </c>
      <c r="J9" s="526" t="s">
        <v>238</v>
      </c>
      <c r="K9" s="525" t="s">
        <v>238</v>
      </c>
      <c r="L9" s="525" t="s">
        <v>238</v>
      </c>
      <c r="M9" s="515">
        <f>E9</f>
        <v>1493823.67</v>
      </c>
      <c r="N9" s="519">
        <f>F9</f>
        <v>1225532.17</v>
      </c>
    </row>
    <row r="10" spans="1:256" ht="31.5">
      <c r="A10" s="42">
        <v>5</v>
      </c>
      <c r="B10" s="46" t="s">
        <v>0</v>
      </c>
      <c r="C10" s="523" t="s">
        <v>238</v>
      </c>
      <c r="D10" s="523" t="s">
        <v>238</v>
      </c>
      <c r="E10" s="520">
        <v>0</v>
      </c>
      <c r="F10" s="521">
        <v>535278.46</v>
      </c>
      <c r="G10" s="525" t="s">
        <v>238</v>
      </c>
      <c r="H10" s="525" t="s">
        <v>238</v>
      </c>
      <c r="I10" s="526" t="s">
        <v>238</v>
      </c>
      <c r="J10" s="526" t="s">
        <v>238</v>
      </c>
      <c r="K10" s="525" t="s">
        <v>238</v>
      </c>
      <c r="L10" s="525" t="s">
        <v>238</v>
      </c>
      <c r="M10" s="515">
        <f>E10</f>
        <v>0</v>
      </c>
      <c r="N10" s="519">
        <f>F10</f>
        <v>535278.46</v>
      </c>
      <c r="O10" s="354"/>
      <c r="P10" s="354"/>
      <c r="Q10" s="354"/>
      <c r="R10" s="354"/>
      <c r="S10" s="354"/>
      <c r="T10" s="354"/>
      <c r="U10" s="354"/>
      <c r="V10" s="354"/>
      <c r="W10" s="354"/>
      <c r="X10" s="354"/>
      <c r="Y10" s="354"/>
      <c r="Z10" s="354"/>
      <c r="AA10" s="354"/>
      <c r="AB10" s="354"/>
      <c r="AC10" s="354"/>
      <c r="AD10" s="354"/>
      <c r="AE10" s="354"/>
      <c r="AF10" s="354"/>
      <c r="AG10" s="354"/>
      <c r="AH10" s="354"/>
      <c r="AI10" s="354"/>
      <c r="AJ10" s="354"/>
      <c r="AK10" s="354"/>
      <c r="AL10" s="354"/>
      <c r="AM10" s="354"/>
      <c r="AN10" s="354"/>
      <c r="AO10" s="354"/>
      <c r="AP10" s="354"/>
      <c r="AQ10" s="354"/>
      <c r="AR10" s="354"/>
      <c r="AS10" s="354"/>
      <c r="AT10" s="354"/>
      <c r="AU10" s="354"/>
      <c r="AV10" s="354"/>
      <c r="AW10" s="354"/>
      <c r="AX10" s="354"/>
      <c r="AY10" s="354"/>
      <c r="AZ10" s="354"/>
      <c r="BA10" s="354"/>
      <c r="BB10" s="354"/>
      <c r="BC10" s="354"/>
      <c r="BD10" s="354"/>
      <c r="BE10" s="354"/>
      <c r="BF10" s="354"/>
      <c r="BG10" s="354"/>
      <c r="BH10" s="354"/>
      <c r="BI10" s="354"/>
      <c r="BJ10" s="354"/>
      <c r="BK10" s="354"/>
      <c r="BL10" s="354"/>
      <c r="BM10" s="354"/>
      <c r="BN10" s="354"/>
      <c r="BO10" s="354"/>
      <c r="BP10" s="354"/>
      <c r="BQ10" s="354"/>
      <c r="BR10" s="354"/>
      <c r="BS10" s="354"/>
      <c r="BT10" s="354"/>
      <c r="BU10" s="354"/>
      <c r="BV10" s="354"/>
      <c r="BW10" s="354"/>
      <c r="BX10" s="354"/>
      <c r="BY10" s="354"/>
      <c r="BZ10" s="354"/>
      <c r="CA10" s="354"/>
      <c r="CB10" s="354"/>
      <c r="CC10" s="354"/>
      <c r="CD10" s="354"/>
      <c r="CE10" s="354"/>
      <c r="CF10" s="354"/>
      <c r="CG10" s="354"/>
      <c r="CH10" s="354"/>
      <c r="CI10" s="354"/>
      <c r="CJ10" s="354"/>
      <c r="CK10" s="354"/>
      <c r="CL10" s="354"/>
      <c r="CM10" s="354"/>
      <c r="CN10" s="354"/>
      <c r="CO10" s="354"/>
      <c r="CP10" s="354"/>
      <c r="CQ10" s="354"/>
      <c r="CR10" s="354"/>
      <c r="CS10" s="354"/>
      <c r="CT10" s="354"/>
      <c r="CU10" s="354"/>
      <c r="CV10" s="354"/>
      <c r="CW10" s="354"/>
      <c r="CX10" s="354"/>
      <c r="CY10" s="354"/>
      <c r="CZ10" s="354"/>
      <c r="DA10" s="354"/>
      <c r="DB10" s="354"/>
      <c r="DC10" s="354"/>
      <c r="DD10" s="354"/>
      <c r="DE10" s="354"/>
      <c r="DF10" s="354"/>
      <c r="DG10" s="354"/>
      <c r="DH10" s="354"/>
      <c r="DI10" s="354"/>
      <c r="DJ10" s="354"/>
      <c r="DK10" s="354"/>
      <c r="DL10" s="354"/>
      <c r="DM10" s="354"/>
      <c r="DN10" s="354"/>
      <c r="DO10" s="354"/>
      <c r="DP10" s="354"/>
      <c r="DQ10" s="354"/>
      <c r="DR10" s="354"/>
      <c r="DS10" s="354"/>
      <c r="DT10" s="354"/>
      <c r="DU10" s="354"/>
      <c r="DV10" s="354"/>
      <c r="DW10" s="354"/>
      <c r="DX10" s="354"/>
      <c r="DY10" s="354"/>
      <c r="DZ10" s="354"/>
      <c r="EA10" s="354"/>
      <c r="EB10" s="354"/>
      <c r="EC10" s="354"/>
      <c r="ED10" s="354"/>
      <c r="EE10" s="354"/>
      <c r="EF10" s="354"/>
      <c r="EG10" s="354"/>
      <c r="EH10" s="354"/>
      <c r="EI10" s="354"/>
      <c r="EJ10" s="354"/>
      <c r="EK10" s="354"/>
      <c r="EL10" s="354"/>
      <c r="EM10" s="354"/>
      <c r="EN10" s="354"/>
      <c r="EO10" s="354"/>
      <c r="EP10" s="354"/>
      <c r="EQ10" s="354"/>
      <c r="ER10" s="354"/>
      <c r="ES10" s="354"/>
      <c r="ET10" s="354"/>
      <c r="EU10" s="354"/>
      <c r="EV10" s="354"/>
      <c r="EW10" s="354"/>
      <c r="EX10" s="354"/>
      <c r="EY10" s="354"/>
      <c r="EZ10" s="354"/>
      <c r="FA10" s="354"/>
      <c r="FB10" s="354"/>
      <c r="FC10" s="354"/>
      <c r="FD10" s="354"/>
      <c r="FE10" s="354"/>
      <c r="FF10" s="354"/>
      <c r="FG10" s="354"/>
      <c r="FH10" s="354"/>
      <c r="FI10" s="354"/>
      <c r="FJ10" s="354"/>
      <c r="FK10" s="354"/>
      <c r="FL10" s="354"/>
      <c r="FM10" s="354"/>
      <c r="FN10" s="354"/>
      <c r="FO10" s="354"/>
      <c r="FP10" s="354"/>
      <c r="FQ10" s="354"/>
      <c r="FR10" s="354"/>
      <c r="FS10" s="354"/>
      <c r="FT10" s="354"/>
      <c r="FU10" s="354"/>
      <c r="FV10" s="354"/>
      <c r="FW10" s="354"/>
      <c r="FX10" s="354"/>
      <c r="FY10" s="354"/>
      <c r="FZ10" s="354"/>
      <c r="GA10" s="354"/>
      <c r="GB10" s="354"/>
      <c r="GC10" s="354"/>
      <c r="GD10" s="354"/>
      <c r="GE10" s="354"/>
      <c r="GF10" s="354"/>
      <c r="GG10" s="354"/>
      <c r="GH10" s="354"/>
      <c r="GI10" s="354"/>
      <c r="GJ10" s="354"/>
      <c r="GK10" s="354"/>
      <c r="GL10" s="354"/>
      <c r="GM10" s="354"/>
      <c r="GN10" s="354"/>
      <c r="GO10" s="354"/>
      <c r="GP10" s="354"/>
      <c r="GQ10" s="354"/>
      <c r="GR10" s="354"/>
      <c r="GS10" s="354"/>
      <c r="GT10" s="354"/>
      <c r="GU10" s="354"/>
      <c r="GV10" s="354"/>
      <c r="GW10" s="354"/>
      <c r="GX10" s="354"/>
      <c r="GY10" s="354"/>
      <c r="GZ10" s="354"/>
      <c r="HA10" s="354"/>
      <c r="HB10" s="354"/>
      <c r="HC10" s="354"/>
      <c r="HD10" s="354"/>
      <c r="HE10" s="354"/>
      <c r="HF10" s="354"/>
      <c r="HG10" s="354"/>
      <c r="HH10" s="354"/>
      <c r="HI10" s="354"/>
      <c r="HJ10" s="354"/>
      <c r="HK10" s="354"/>
      <c r="HL10" s="354"/>
      <c r="HM10" s="354"/>
      <c r="HN10" s="354"/>
      <c r="HO10" s="354"/>
      <c r="HP10" s="354"/>
      <c r="HQ10" s="354"/>
      <c r="HR10" s="354"/>
      <c r="HS10" s="354"/>
      <c r="HT10" s="354"/>
      <c r="HU10" s="354"/>
      <c r="HV10" s="354"/>
      <c r="HW10" s="354"/>
      <c r="HX10" s="354"/>
      <c r="HY10" s="354"/>
      <c r="HZ10" s="354"/>
      <c r="IA10" s="354"/>
      <c r="IB10" s="354"/>
      <c r="IC10" s="354"/>
      <c r="ID10" s="354"/>
      <c r="IE10" s="354"/>
      <c r="IF10" s="354"/>
      <c r="IG10" s="354"/>
      <c r="IH10" s="354"/>
      <c r="II10" s="354"/>
      <c r="IJ10" s="354"/>
      <c r="IK10" s="354"/>
      <c r="IL10" s="354"/>
      <c r="IM10" s="354"/>
      <c r="IN10" s="354"/>
      <c r="IO10" s="354"/>
      <c r="IP10" s="354"/>
      <c r="IQ10" s="354"/>
      <c r="IR10" s="354"/>
      <c r="IS10" s="354"/>
      <c r="IT10" s="354"/>
      <c r="IU10" s="354"/>
      <c r="IV10" s="354"/>
    </row>
    <row r="11" spans="1:14" ht="31.5">
      <c r="A11" s="42">
        <v>6</v>
      </c>
      <c r="B11" s="46" t="s">
        <v>240</v>
      </c>
      <c r="C11" s="523" t="s">
        <v>238</v>
      </c>
      <c r="D11" s="523" t="s">
        <v>238</v>
      </c>
      <c r="E11" s="520"/>
      <c r="F11" s="521"/>
      <c r="G11" s="522"/>
      <c r="H11" s="522"/>
      <c r="I11" s="527"/>
      <c r="J11" s="527">
        <v>10000</v>
      </c>
      <c r="K11" s="518"/>
      <c r="L11" s="518"/>
      <c r="M11" s="515">
        <f>E11+G11+I11+K11</f>
        <v>0</v>
      </c>
      <c r="N11" s="519">
        <f>F11+H11+J11+L11</f>
        <v>10000</v>
      </c>
    </row>
    <row r="12" spans="1:14" ht="17.25" customHeight="1">
      <c r="A12" s="42">
        <v>7</v>
      </c>
      <c r="B12" s="46" t="s">
        <v>241</v>
      </c>
      <c r="C12" s="520"/>
      <c r="D12" s="520"/>
      <c r="E12" s="520"/>
      <c r="F12" s="521"/>
      <c r="G12" s="522"/>
      <c r="H12" s="522"/>
      <c r="I12" s="527"/>
      <c r="J12" s="527"/>
      <c r="K12" s="521"/>
      <c r="L12" s="521"/>
      <c r="M12" s="515">
        <f>C12+E12+G12+I12+K12</f>
        <v>0</v>
      </c>
      <c r="N12" s="519">
        <f>D12+F12+H12+J12+L12</f>
        <v>0</v>
      </c>
    </row>
    <row r="13" spans="1:14" ht="18.75">
      <c r="A13" s="42">
        <v>8</v>
      </c>
      <c r="B13" s="128" t="s">
        <v>52</v>
      </c>
      <c r="C13" s="523" t="s">
        <v>238</v>
      </c>
      <c r="D13" s="523" t="s">
        <v>238</v>
      </c>
      <c r="E13" s="523" t="s">
        <v>238</v>
      </c>
      <c r="F13" s="525" t="s">
        <v>238</v>
      </c>
      <c r="G13" s="522">
        <v>2610144</v>
      </c>
      <c r="H13" s="522">
        <f>385153-34035+1849692-38069</f>
        <v>2162741</v>
      </c>
      <c r="I13" s="527"/>
      <c r="J13" s="527"/>
      <c r="K13" s="528" t="s">
        <v>238</v>
      </c>
      <c r="L13" s="528" t="s">
        <v>238</v>
      </c>
      <c r="M13" s="515">
        <f>G13</f>
        <v>2610144</v>
      </c>
      <c r="N13" s="519">
        <f>H13</f>
        <v>2162741</v>
      </c>
    </row>
    <row r="14" spans="1:14" ht="19.5" customHeight="1">
      <c r="A14" s="42">
        <v>9</v>
      </c>
      <c r="B14" s="46" t="s">
        <v>14</v>
      </c>
      <c r="C14" s="523" t="s">
        <v>238</v>
      </c>
      <c r="D14" s="523" t="s">
        <v>238</v>
      </c>
      <c r="E14" s="523" t="s">
        <v>238</v>
      </c>
      <c r="F14" s="525" t="s">
        <v>238</v>
      </c>
      <c r="G14" s="522">
        <v>54981.2</v>
      </c>
      <c r="H14" s="590">
        <v>65276.8</v>
      </c>
      <c r="I14" s="529" t="s">
        <v>238</v>
      </c>
      <c r="J14" s="529" t="s">
        <v>238</v>
      </c>
      <c r="K14" s="528" t="s">
        <v>238</v>
      </c>
      <c r="L14" s="528" t="s">
        <v>238</v>
      </c>
      <c r="M14" s="515">
        <f>G14</f>
        <v>54981.2</v>
      </c>
      <c r="N14" s="519">
        <f>H14</f>
        <v>65276.8</v>
      </c>
    </row>
    <row r="15" spans="1:14" ht="18.75">
      <c r="A15" s="42">
        <v>10</v>
      </c>
      <c r="B15" s="46" t="s">
        <v>53</v>
      </c>
      <c r="C15" s="520"/>
      <c r="D15" s="520"/>
      <c r="E15" s="520"/>
      <c r="F15" s="521"/>
      <c r="G15" s="522"/>
      <c r="H15" s="522"/>
      <c r="I15" s="527"/>
      <c r="J15" s="527"/>
      <c r="K15" s="521"/>
      <c r="L15" s="521"/>
      <c r="M15" s="515">
        <f>C15+E15+G15+I15+K15</f>
        <v>0</v>
      </c>
      <c r="N15" s="519">
        <f>D15+F15+H15+J15+L15</f>
        <v>0</v>
      </c>
    </row>
    <row r="16" spans="1:14" ht="31.5">
      <c r="A16" s="42">
        <v>11</v>
      </c>
      <c r="B16" s="67" t="s">
        <v>156</v>
      </c>
      <c r="C16" s="513">
        <v>0</v>
      </c>
      <c r="D16" s="520">
        <v>33031.62</v>
      </c>
      <c r="E16" s="513">
        <v>17844135.04</v>
      </c>
      <c r="F16" s="518">
        <v>451141.58</v>
      </c>
      <c r="G16" s="522">
        <v>2452895.34</v>
      </c>
      <c r="H16" s="522">
        <v>1971577</v>
      </c>
      <c r="I16" s="518">
        <v>0</v>
      </c>
      <c r="J16" s="518">
        <v>0</v>
      </c>
      <c r="K16" s="518"/>
      <c r="L16" s="518"/>
      <c r="M16" s="515">
        <f aca="true" t="shared" si="2" ref="M16:N18">C16+E16+G16+I16+K16</f>
        <v>20297030.38</v>
      </c>
      <c r="N16" s="519">
        <f t="shared" si="2"/>
        <v>2455750.2</v>
      </c>
    </row>
    <row r="17" spans="1:14" ht="31.5">
      <c r="A17" s="42">
        <v>12</v>
      </c>
      <c r="B17" s="67" t="s">
        <v>15</v>
      </c>
      <c r="C17" s="514">
        <f aca="true" t="shared" si="3" ref="C17:L17">C6+C7-C16</f>
        <v>1090929.02</v>
      </c>
      <c r="D17" s="514">
        <f t="shared" si="3"/>
        <v>2355283.8099999996</v>
      </c>
      <c r="E17" s="514">
        <f t="shared" si="3"/>
        <v>4003943.2700000033</v>
      </c>
      <c r="F17" s="515">
        <f t="shared" si="3"/>
        <v>5313612.320000003</v>
      </c>
      <c r="G17" s="517">
        <f t="shared" si="3"/>
        <v>360984.23000000045</v>
      </c>
      <c r="H17" s="517">
        <f t="shared" si="3"/>
        <v>617425.0300000003</v>
      </c>
      <c r="I17" s="515">
        <f t="shared" si="3"/>
        <v>0</v>
      </c>
      <c r="J17" s="515">
        <f t="shared" si="3"/>
        <v>10000</v>
      </c>
      <c r="K17" s="515">
        <f t="shared" si="3"/>
        <v>0</v>
      </c>
      <c r="L17" s="515">
        <f t="shared" si="3"/>
        <v>0</v>
      </c>
      <c r="M17" s="515">
        <f t="shared" si="2"/>
        <v>5455856.520000003</v>
      </c>
      <c r="N17" s="519">
        <f t="shared" si="2"/>
        <v>8296321.160000003</v>
      </c>
    </row>
    <row r="18" spans="1:14" ht="62.25" customHeight="1" thickBot="1">
      <c r="A18" s="355">
        <v>13</v>
      </c>
      <c r="B18" s="96" t="s">
        <v>867</v>
      </c>
      <c r="C18" s="457">
        <v>0</v>
      </c>
      <c r="D18" s="457">
        <v>0</v>
      </c>
      <c r="E18" s="457">
        <v>0</v>
      </c>
      <c r="F18" s="530">
        <v>0</v>
      </c>
      <c r="G18" s="531">
        <v>0</v>
      </c>
      <c r="H18" s="531">
        <v>0</v>
      </c>
      <c r="I18" s="530">
        <v>0</v>
      </c>
      <c r="J18" s="530">
        <v>0</v>
      </c>
      <c r="K18" s="530">
        <v>0</v>
      </c>
      <c r="L18" s="530">
        <v>0</v>
      </c>
      <c r="M18" s="532">
        <f t="shared" si="2"/>
        <v>0</v>
      </c>
      <c r="N18" s="533">
        <f t="shared" si="2"/>
        <v>0</v>
      </c>
    </row>
    <row r="19" spans="6:10" ht="15.75">
      <c r="F19" s="594"/>
      <c r="H19" s="587"/>
      <c r="I19" s="357"/>
      <c r="J19" s="357"/>
    </row>
    <row r="20" spans="1:14" ht="15.75">
      <c r="A20" s="357" t="s">
        <v>54</v>
      </c>
      <c r="B20" s="357"/>
      <c r="C20" s="357"/>
      <c r="D20" s="357"/>
      <c r="E20" s="357"/>
      <c r="F20" s="589"/>
      <c r="G20" s="357"/>
      <c r="H20" s="588"/>
      <c r="I20" s="357"/>
      <c r="J20" s="357"/>
      <c r="K20" s="357"/>
      <c r="L20" s="357"/>
      <c r="M20" s="357"/>
      <c r="N20" s="357"/>
    </row>
    <row r="21" spans="1:14" ht="15.75">
      <c r="A21" s="357" t="s">
        <v>55</v>
      </c>
      <c r="B21" s="357"/>
      <c r="C21" s="357"/>
      <c r="D21" s="357"/>
      <c r="E21" s="357"/>
      <c r="F21" s="357"/>
      <c r="G21" s="357"/>
      <c r="H21" s="589"/>
      <c r="I21" s="357"/>
      <c r="J21" s="357"/>
      <c r="K21" s="357"/>
      <c r="L21" s="357"/>
      <c r="M21" s="357"/>
      <c r="N21" s="357"/>
    </row>
    <row r="22" spans="1:14" ht="33" customHeight="1">
      <c r="A22" s="744" t="s">
        <v>56</v>
      </c>
      <c r="B22" s="744"/>
      <c r="C22" s="744"/>
      <c r="D22" s="357"/>
      <c r="E22" s="357"/>
      <c r="F22" s="357"/>
      <c r="G22" s="357"/>
      <c r="H22" s="357"/>
      <c r="I22" s="357"/>
      <c r="J22" s="357"/>
      <c r="K22" s="357"/>
      <c r="L22" s="357"/>
      <c r="M22" s="357"/>
      <c r="N22" s="357"/>
    </row>
    <row r="24" spans="1:14" ht="48" customHeight="1">
      <c r="A24" s="739" t="s">
        <v>1005</v>
      </c>
      <c r="B24" s="739"/>
      <c r="C24" s="739"/>
      <c r="D24" s="739"/>
      <c r="E24" s="739"/>
      <c r="F24" s="739"/>
      <c r="G24" s="739"/>
      <c r="H24" s="739"/>
      <c r="I24" s="739"/>
      <c r="J24" s="739"/>
      <c r="K24" s="739"/>
      <c r="L24" s="739"/>
      <c r="M24" s="739"/>
      <c r="N24" s="739"/>
    </row>
  </sheetData>
  <sheetProtection/>
  <mergeCells count="12">
    <mergeCell ref="A1:N1"/>
    <mergeCell ref="A2:N2"/>
    <mergeCell ref="A3:A4"/>
    <mergeCell ref="B3:B4"/>
    <mergeCell ref="C3:D3"/>
    <mergeCell ref="A24:N24"/>
    <mergeCell ref="E3:F3"/>
    <mergeCell ref="G3:H3"/>
    <mergeCell ref="I3:J3"/>
    <mergeCell ref="K3:L3"/>
    <mergeCell ref="M3:N3"/>
    <mergeCell ref="A22:C22"/>
  </mergeCells>
  <printOptions/>
  <pageMargins left="0.42" right="0.29" top="0.7480314960629921" bottom="0.7480314960629921" header="0.31496062992125984" footer="0.31496062992125984"/>
  <pageSetup fitToHeight="1" fitToWidth="1" horizontalDpi="600" verticalDpi="600" orientation="landscape" paperSize="9" scale="64" r:id="rId1"/>
</worksheet>
</file>

<file path=xl/worksheets/sheet14.xml><?xml version="1.0" encoding="utf-8"?>
<worksheet xmlns="http://schemas.openxmlformats.org/spreadsheetml/2006/main" xmlns:r="http://schemas.openxmlformats.org/officeDocument/2006/relationships">
  <sheetPr>
    <tabColor indexed="42"/>
    <pageSetUpPr fitToPage="1"/>
  </sheetPr>
  <dimension ref="A1:D24"/>
  <sheetViews>
    <sheetView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D24" sqref="D24"/>
    </sheetView>
  </sheetViews>
  <sheetFormatPr defaultColWidth="9.140625" defaultRowHeight="12.75"/>
  <cols>
    <col min="1" max="1" width="10.57421875" style="12" customWidth="1"/>
    <col min="2" max="2" width="43.140625" style="73" customWidth="1"/>
    <col min="3" max="3" width="28.421875" style="11" customWidth="1"/>
    <col min="4" max="4" width="52.7109375" style="11" customWidth="1"/>
    <col min="5" max="16384" width="9.140625" style="11" customWidth="1"/>
  </cols>
  <sheetData>
    <row r="1" spans="1:4" ht="49.5" customHeight="1">
      <c r="A1" s="607" t="s">
        <v>829</v>
      </c>
      <c r="B1" s="608"/>
      <c r="C1" s="608"/>
      <c r="D1" s="609"/>
    </row>
    <row r="2" spans="1:4" ht="34.5" customHeight="1">
      <c r="A2" s="603" t="s">
        <v>957</v>
      </c>
      <c r="B2" s="604"/>
      <c r="C2" s="604"/>
      <c r="D2" s="605"/>
    </row>
    <row r="3" spans="1:4" ht="31.5">
      <c r="A3" s="110" t="s">
        <v>159</v>
      </c>
      <c r="B3" s="71" t="s">
        <v>224</v>
      </c>
      <c r="C3" s="98" t="s">
        <v>827</v>
      </c>
      <c r="D3" s="35" t="s">
        <v>769</v>
      </c>
    </row>
    <row r="4" spans="1:4" s="13" customFormat="1" ht="18" customHeight="1">
      <c r="A4" s="106"/>
      <c r="B4" s="109" t="s">
        <v>215</v>
      </c>
      <c r="C4" s="89" t="s">
        <v>216</v>
      </c>
      <c r="D4" s="90" t="s">
        <v>217</v>
      </c>
    </row>
    <row r="5" spans="1:4" s="13" customFormat="1" ht="31.5">
      <c r="A5" s="106">
        <v>1</v>
      </c>
      <c r="B5" s="71" t="s">
        <v>16</v>
      </c>
      <c r="C5" s="64">
        <f>SUM(C6:C19)</f>
        <v>18458955.56</v>
      </c>
      <c r="D5" s="70"/>
    </row>
    <row r="6" spans="1:4" ht="63.75">
      <c r="A6" s="106">
        <v>2</v>
      </c>
      <c r="B6" s="61" t="s">
        <v>149</v>
      </c>
      <c r="C6" s="472">
        <v>0</v>
      </c>
      <c r="D6" s="482" t="s">
        <v>974</v>
      </c>
    </row>
    <row r="7" spans="1:4" ht="63.75">
      <c r="A7" s="106">
        <v>3</v>
      </c>
      <c r="B7" s="61" t="s">
        <v>150</v>
      </c>
      <c r="C7" s="472">
        <v>8224228.43</v>
      </c>
      <c r="D7" s="482" t="s">
        <v>975</v>
      </c>
    </row>
    <row r="8" spans="1:4" ht="15.75">
      <c r="A8" s="106">
        <v>4</v>
      </c>
      <c r="B8" s="113" t="s">
        <v>151</v>
      </c>
      <c r="C8" s="472" t="s">
        <v>960</v>
      </c>
      <c r="D8" s="482" t="s">
        <v>976</v>
      </c>
    </row>
    <row r="9" spans="1:4" ht="76.5">
      <c r="A9" s="106">
        <v>5</v>
      </c>
      <c r="B9" s="113" t="s">
        <v>128</v>
      </c>
      <c r="C9" s="472">
        <v>6031687.250000001</v>
      </c>
      <c r="D9" s="482" t="s">
        <v>978</v>
      </c>
    </row>
    <row r="10" spans="1:4" ht="15.75">
      <c r="A10" s="106">
        <v>6</v>
      </c>
      <c r="B10" s="113" t="s">
        <v>204</v>
      </c>
      <c r="C10" s="472" t="s">
        <v>960</v>
      </c>
      <c r="D10" s="482"/>
    </row>
    <row r="11" spans="1:4" ht="15.75">
      <c r="A11" s="106">
        <v>7</v>
      </c>
      <c r="B11" s="113" t="s">
        <v>205</v>
      </c>
      <c r="C11" s="472" t="s">
        <v>960</v>
      </c>
      <c r="D11" s="482"/>
    </row>
    <row r="12" spans="1:4" ht="89.25">
      <c r="A12" s="106">
        <v>8</v>
      </c>
      <c r="B12" s="113" t="s">
        <v>316</v>
      </c>
      <c r="C12" s="472">
        <v>1685470.48</v>
      </c>
      <c r="D12" s="482" t="s">
        <v>979</v>
      </c>
    </row>
    <row r="13" spans="1:4" ht="15.75">
      <c r="A13" s="106">
        <v>9</v>
      </c>
      <c r="B13" s="113" t="s">
        <v>129</v>
      </c>
      <c r="C13" s="472">
        <v>414172.36</v>
      </c>
      <c r="D13" s="482"/>
    </row>
    <row r="14" spans="1:4" ht="76.5">
      <c r="A14" s="106">
        <v>10</v>
      </c>
      <c r="B14" s="113" t="s">
        <v>130</v>
      </c>
      <c r="C14" s="472" t="s">
        <v>960</v>
      </c>
      <c r="D14" s="482" t="s">
        <v>980</v>
      </c>
    </row>
    <row r="15" spans="1:4" ht="76.5">
      <c r="A15" s="106">
        <v>11</v>
      </c>
      <c r="B15" s="113" t="s">
        <v>131</v>
      </c>
      <c r="C15" s="472">
        <v>365082.99</v>
      </c>
      <c r="D15" s="482" t="s">
        <v>981</v>
      </c>
    </row>
    <row r="16" spans="1:4" ht="76.5">
      <c r="A16" s="106">
        <v>12</v>
      </c>
      <c r="B16" s="113" t="s">
        <v>132</v>
      </c>
      <c r="C16" s="472">
        <v>86490.49</v>
      </c>
      <c r="D16" s="482" t="s">
        <v>982</v>
      </c>
    </row>
    <row r="17" spans="1:4" ht="15.75">
      <c r="A17" s="106">
        <v>13</v>
      </c>
      <c r="B17" s="113" t="s">
        <v>133</v>
      </c>
      <c r="C17" s="472" t="s">
        <v>960</v>
      </c>
      <c r="D17" s="482"/>
    </row>
    <row r="18" spans="1:4" ht="15.75">
      <c r="A18" s="106">
        <v>14</v>
      </c>
      <c r="B18" s="113" t="s">
        <v>134</v>
      </c>
      <c r="C18" s="472">
        <v>77000</v>
      </c>
      <c r="D18" s="482" t="s">
        <v>977</v>
      </c>
    </row>
    <row r="19" spans="1:4" ht="276" customHeight="1">
      <c r="A19" s="106">
        <v>15</v>
      </c>
      <c r="B19" s="113" t="s">
        <v>135</v>
      </c>
      <c r="C19" s="472">
        <v>1574823.56</v>
      </c>
      <c r="D19" s="482" t="s">
        <v>983</v>
      </c>
    </row>
    <row r="20" spans="1:4" ht="15.75">
      <c r="A20" s="106">
        <v>16</v>
      </c>
      <c r="B20" s="71" t="s">
        <v>237</v>
      </c>
      <c r="C20" s="148"/>
      <c r="D20" s="126"/>
    </row>
    <row r="21" spans="1:4" ht="15.75">
      <c r="A21" s="106">
        <v>17</v>
      </c>
      <c r="B21" s="112" t="s">
        <v>747</v>
      </c>
      <c r="C21" s="164"/>
      <c r="D21" s="144"/>
    </row>
    <row r="22" spans="1:4" ht="32.25" thickBot="1">
      <c r="A22" s="107">
        <v>18</v>
      </c>
      <c r="B22" s="84" t="s">
        <v>27</v>
      </c>
      <c r="C22" s="322">
        <f>+C5+C20+C21</f>
        <v>18458955.56</v>
      </c>
      <c r="D22" s="81"/>
    </row>
    <row r="24" ht="15.75">
      <c r="D24" s="19"/>
    </row>
  </sheetData>
  <sheetProtection/>
  <mergeCells count="2">
    <mergeCell ref="A1:D1"/>
    <mergeCell ref="A2:D2"/>
  </mergeCells>
  <printOptions gridLines="1"/>
  <pageMargins left="0.7480314960629921" right="0.7480314960629921" top="0.984251968503937" bottom="0.984251968503937" header="0.5118110236220472" footer="0.5118110236220472"/>
  <pageSetup fitToHeight="1" fitToWidth="1" horizontalDpi="600" verticalDpi="600" orientation="portrait" paperSize="9" scale="64" r:id="rId1"/>
</worksheet>
</file>

<file path=xl/worksheets/sheet15.xml><?xml version="1.0" encoding="utf-8"?>
<worksheet xmlns="http://schemas.openxmlformats.org/spreadsheetml/2006/main" xmlns:r="http://schemas.openxmlformats.org/officeDocument/2006/relationships">
  <sheetPr>
    <tabColor rgb="FFFFC000"/>
  </sheetPr>
  <dimension ref="A1:I19"/>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D24" sqref="D24"/>
    </sheetView>
  </sheetViews>
  <sheetFormatPr defaultColWidth="9.140625" defaultRowHeight="12.75"/>
  <cols>
    <col min="1" max="1" width="7.7109375" style="20" customWidth="1"/>
    <col min="2" max="2" width="47.57421875" style="21" customWidth="1"/>
    <col min="3" max="3" width="17.8515625" style="22" customWidth="1"/>
    <col min="4" max="4" width="16.8515625" style="22" customWidth="1"/>
    <col min="5" max="5" width="17.140625" style="22" customWidth="1"/>
    <col min="6" max="6" width="18.140625" style="22" customWidth="1"/>
    <col min="7" max="7" width="17.421875" style="22" customWidth="1"/>
    <col min="8" max="8" width="17.00390625" style="22" customWidth="1"/>
    <col min="9" max="16384" width="9.140625" style="22" customWidth="1"/>
  </cols>
  <sheetData>
    <row r="1" spans="1:9" s="26" customFormat="1" ht="60" customHeight="1">
      <c r="A1" s="754" t="s">
        <v>828</v>
      </c>
      <c r="B1" s="755"/>
      <c r="C1" s="755"/>
      <c r="D1" s="755"/>
      <c r="E1" s="755"/>
      <c r="F1" s="755"/>
      <c r="G1" s="755"/>
      <c r="H1" s="756"/>
      <c r="I1" s="393"/>
    </row>
    <row r="2" spans="1:8" s="26" customFormat="1" ht="34.5" customHeight="1" thickBot="1">
      <c r="A2" s="757" t="s">
        <v>954</v>
      </c>
      <c r="B2" s="758"/>
      <c r="C2" s="758"/>
      <c r="D2" s="758"/>
      <c r="E2" s="758"/>
      <c r="F2" s="758"/>
      <c r="G2" s="758"/>
      <c r="H2" s="759"/>
    </row>
    <row r="3" spans="1:8" ht="27" customHeight="1">
      <c r="A3" s="738" t="s">
        <v>159</v>
      </c>
      <c r="B3" s="727"/>
      <c r="C3" s="760" t="s">
        <v>230</v>
      </c>
      <c r="D3" s="760"/>
      <c r="E3" s="760" t="s">
        <v>231</v>
      </c>
      <c r="F3" s="760"/>
      <c r="G3" s="761" t="s">
        <v>165</v>
      </c>
      <c r="H3" s="762"/>
    </row>
    <row r="4" spans="1:8" ht="33" customHeight="1">
      <c r="A4" s="622"/>
      <c r="B4" s="646"/>
      <c r="C4" s="14" t="s">
        <v>43</v>
      </c>
      <c r="D4" s="14" t="s">
        <v>152</v>
      </c>
      <c r="E4" s="14" t="s">
        <v>43</v>
      </c>
      <c r="F4" s="14" t="s">
        <v>152</v>
      </c>
      <c r="G4" s="14" t="s">
        <v>43</v>
      </c>
      <c r="H4" s="29" t="s">
        <v>152</v>
      </c>
    </row>
    <row r="5" spans="1:8" ht="21" customHeight="1">
      <c r="A5" s="30"/>
      <c r="B5" s="17"/>
      <c r="C5" s="43" t="s">
        <v>215</v>
      </c>
      <c r="D5" s="43" t="s">
        <v>216</v>
      </c>
      <c r="E5" s="43" t="s">
        <v>217</v>
      </c>
      <c r="F5" s="43" t="s">
        <v>223</v>
      </c>
      <c r="G5" s="43" t="s">
        <v>23</v>
      </c>
      <c r="H5" s="394" t="s">
        <v>24</v>
      </c>
    </row>
    <row r="6" spans="1:8" ht="19.5" customHeight="1">
      <c r="A6" s="395">
        <v>1</v>
      </c>
      <c r="B6" s="324" t="s">
        <v>961</v>
      </c>
      <c r="C6" s="325">
        <f>C7</f>
        <v>1517467.85</v>
      </c>
      <c r="D6" s="325">
        <f>D8</f>
        <v>181013.55</v>
      </c>
      <c r="E6" s="325">
        <f>E7</f>
        <v>6381743.74</v>
      </c>
      <c r="F6" s="325">
        <f>F8</f>
        <v>799729.28</v>
      </c>
      <c r="G6" s="325">
        <f>C6+E6</f>
        <v>7899211.59</v>
      </c>
      <c r="H6" s="396">
        <f>D6+F6</f>
        <v>980742.8300000001</v>
      </c>
    </row>
    <row r="7" spans="1:8" ht="19.5" customHeight="1">
      <c r="A7" s="395">
        <v>2</v>
      </c>
      <c r="B7" s="453" t="s">
        <v>962</v>
      </c>
      <c r="C7" s="326">
        <v>1517467.85</v>
      </c>
      <c r="D7" s="454" t="s">
        <v>868</v>
      </c>
      <c r="E7" s="326">
        <v>6381743.74</v>
      </c>
      <c r="F7" s="454" t="s">
        <v>868</v>
      </c>
      <c r="G7" s="325">
        <f aca="true" t="shared" si="0" ref="G7:G16">C7+E7</f>
        <v>7899211.59</v>
      </c>
      <c r="H7" s="456" t="s">
        <v>868</v>
      </c>
    </row>
    <row r="8" spans="1:8" ht="19.5" customHeight="1">
      <c r="A8" s="395">
        <f aca="true" t="shared" si="1" ref="A8:A14">A7+1</f>
        <v>3</v>
      </c>
      <c r="B8" s="453" t="s">
        <v>963</v>
      </c>
      <c r="C8" s="454" t="s">
        <v>868</v>
      </c>
      <c r="D8" s="326">
        <v>181013.55</v>
      </c>
      <c r="E8" s="454" t="s">
        <v>868</v>
      </c>
      <c r="F8" s="326">
        <v>799729.28</v>
      </c>
      <c r="G8" s="455" t="s">
        <v>868</v>
      </c>
      <c r="H8" s="396">
        <f aca="true" t="shared" si="2" ref="H8:H16">D8+F8</f>
        <v>980742.8300000001</v>
      </c>
    </row>
    <row r="9" spans="1:8" ht="19.5" customHeight="1">
      <c r="A9" s="395">
        <f t="shared" si="1"/>
        <v>4</v>
      </c>
      <c r="B9" s="324" t="s">
        <v>964</v>
      </c>
      <c r="C9" s="325">
        <f>SUM(C10:C11)</f>
        <v>2149496.24</v>
      </c>
      <c r="D9" s="325">
        <f>SUM(D10:D11)</f>
        <v>252882.19</v>
      </c>
      <c r="E9" s="325">
        <f>SUM(E10:E11)</f>
        <v>0</v>
      </c>
      <c r="F9" s="325">
        <f>SUM(F10:F11)</f>
        <v>0</v>
      </c>
      <c r="G9" s="325">
        <f t="shared" si="0"/>
        <v>2149496.24</v>
      </c>
      <c r="H9" s="396">
        <f t="shared" si="2"/>
        <v>252882.19</v>
      </c>
    </row>
    <row r="10" spans="1:8" ht="19.5" customHeight="1">
      <c r="A10" s="395">
        <f t="shared" si="1"/>
        <v>5</v>
      </c>
      <c r="B10" s="453" t="s">
        <v>965</v>
      </c>
      <c r="C10" s="326">
        <v>2149496.24</v>
      </c>
      <c r="D10" s="454" t="s">
        <v>868</v>
      </c>
      <c r="E10" s="326"/>
      <c r="F10" s="454" t="s">
        <v>868</v>
      </c>
      <c r="G10" s="325">
        <f t="shared" si="0"/>
        <v>2149496.24</v>
      </c>
      <c r="H10" s="456" t="s">
        <v>868</v>
      </c>
    </row>
    <row r="11" spans="1:8" ht="19.5" customHeight="1">
      <c r="A11" s="395">
        <f t="shared" si="1"/>
        <v>6</v>
      </c>
      <c r="B11" s="453" t="s">
        <v>966</v>
      </c>
      <c r="C11" s="454" t="s">
        <v>868</v>
      </c>
      <c r="D11" s="326">
        <v>252882.19</v>
      </c>
      <c r="E11" s="454" t="s">
        <v>868</v>
      </c>
      <c r="F11" s="326"/>
      <c r="G11" s="455" t="s">
        <v>868</v>
      </c>
      <c r="H11" s="396">
        <f t="shared" si="2"/>
        <v>252882.19</v>
      </c>
    </row>
    <row r="12" spans="1:9" ht="31.5">
      <c r="A12" s="395">
        <f t="shared" si="1"/>
        <v>7</v>
      </c>
      <c r="B12" s="324" t="s">
        <v>875</v>
      </c>
      <c r="C12" s="325">
        <f aca="true" t="shared" si="3" ref="C12:H12">C6+C9</f>
        <v>3666964.0900000003</v>
      </c>
      <c r="D12" s="325">
        <f t="shared" si="3"/>
        <v>433895.74</v>
      </c>
      <c r="E12" s="325">
        <f t="shared" si="3"/>
        <v>6381743.74</v>
      </c>
      <c r="F12" s="325">
        <f t="shared" si="3"/>
        <v>799729.28</v>
      </c>
      <c r="G12" s="325">
        <f t="shared" si="3"/>
        <v>10048707.83</v>
      </c>
      <c r="H12" s="396">
        <f t="shared" si="3"/>
        <v>1233625.02</v>
      </c>
      <c r="I12" s="439"/>
    </row>
    <row r="13" spans="1:8" ht="26.25" customHeight="1">
      <c r="A13" s="395">
        <f t="shared" si="1"/>
        <v>8</v>
      </c>
      <c r="B13" s="324" t="s">
        <v>877</v>
      </c>
      <c r="C13" s="325">
        <f>SUM(C14:C15)</f>
        <v>0</v>
      </c>
      <c r="D13" s="325">
        <f>SUM(D14:D15)</f>
        <v>0</v>
      </c>
      <c r="E13" s="325">
        <f>SUM(E14:E15)</f>
        <v>0</v>
      </c>
      <c r="F13" s="325">
        <f>SUM(F14:F15)</f>
        <v>0</v>
      </c>
      <c r="G13" s="325">
        <f t="shared" si="0"/>
        <v>0</v>
      </c>
      <c r="H13" s="396">
        <f t="shared" si="2"/>
        <v>0</v>
      </c>
    </row>
    <row r="14" spans="1:8" ht="24" customHeight="1">
      <c r="A14" s="395">
        <f t="shared" si="1"/>
        <v>9</v>
      </c>
      <c r="B14" s="327"/>
      <c r="C14" s="328"/>
      <c r="D14" s="328"/>
      <c r="E14" s="328"/>
      <c r="F14" s="328"/>
      <c r="G14" s="325">
        <f t="shared" si="0"/>
        <v>0</v>
      </c>
      <c r="H14" s="396">
        <f t="shared" si="2"/>
        <v>0</v>
      </c>
    </row>
    <row r="15" spans="1:8" ht="24.75" customHeight="1">
      <c r="A15" s="395" t="s">
        <v>876</v>
      </c>
      <c r="B15" s="329"/>
      <c r="C15" s="328"/>
      <c r="D15" s="328"/>
      <c r="E15" s="328"/>
      <c r="F15" s="328"/>
      <c r="G15" s="325">
        <f t="shared" si="0"/>
        <v>0</v>
      </c>
      <c r="H15" s="396">
        <f t="shared" si="2"/>
        <v>0</v>
      </c>
    </row>
    <row r="16" spans="1:8" ht="23.25" customHeight="1" thickBot="1">
      <c r="A16" s="397">
        <v>10</v>
      </c>
      <c r="B16" s="442" t="s">
        <v>878</v>
      </c>
      <c r="C16" s="398">
        <f>C12+C13</f>
        <v>3666964.0900000003</v>
      </c>
      <c r="D16" s="398">
        <f>D12+D13</f>
        <v>433895.74</v>
      </c>
      <c r="E16" s="398">
        <f>E12+E13</f>
        <v>6381743.74</v>
      </c>
      <c r="F16" s="398">
        <f>F12+F13</f>
        <v>799729.28</v>
      </c>
      <c r="G16" s="399">
        <f t="shared" si="0"/>
        <v>10048707.83</v>
      </c>
      <c r="H16" s="400">
        <f t="shared" si="2"/>
        <v>1233625.02</v>
      </c>
    </row>
    <row r="19" spans="3:7" ht="15.75">
      <c r="C19" s="595"/>
      <c r="D19" s="595"/>
      <c r="E19" s="595"/>
      <c r="F19" s="595"/>
      <c r="G19" s="595"/>
    </row>
  </sheetData>
  <sheetProtection selectLockedCells="1"/>
  <mergeCells count="7">
    <mergeCell ref="A1:H1"/>
    <mergeCell ref="A2:H2"/>
    <mergeCell ref="A3:A4"/>
    <mergeCell ref="B3:B4"/>
    <mergeCell ref="C3:D3"/>
    <mergeCell ref="E3:F3"/>
    <mergeCell ref="G3:H3"/>
  </mergeCells>
  <printOptions gridLines="1"/>
  <pageMargins left="0.7480314960629921" right="0.7480314960629921" top="0.984251968503937" bottom="0.8661417322834646" header="0.5118110236220472" footer="0.5118110236220472"/>
  <pageSetup horizontalDpi="600" verticalDpi="600" orientation="landscape" paperSize="9" scale="80" r:id="rId1"/>
</worksheet>
</file>

<file path=xl/worksheets/sheet16.xml><?xml version="1.0" encoding="utf-8"?>
<worksheet xmlns="http://schemas.openxmlformats.org/spreadsheetml/2006/main" xmlns:r="http://schemas.openxmlformats.org/officeDocument/2006/relationships">
  <sheetPr>
    <tabColor indexed="42"/>
    <pageSetUpPr fitToPage="1"/>
  </sheetPr>
  <dimension ref="A1:G23"/>
  <sheetViews>
    <sheetView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E20" sqref="E20"/>
    </sheetView>
  </sheetViews>
  <sheetFormatPr defaultColWidth="9.140625" defaultRowHeight="12.75"/>
  <cols>
    <col min="1" max="1" width="9.57421875" style="3" customWidth="1"/>
    <col min="2" max="2" width="58.421875" style="1" customWidth="1"/>
    <col min="3" max="3" width="22.140625" style="19" customWidth="1"/>
    <col min="4" max="4" width="21.140625" style="19" customWidth="1"/>
    <col min="5" max="5" width="24.140625" style="19" customWidth="1"/>
    <col min="6" max="16384" width="9.140625" style="1" customWidth="1"/>
  </cols>
  <sheetData>
    <row r="1" spans="1:7" ht="65.25" customHeight="1">
      <c r="A1" s="730" t="s">
        <v>840</v>
      </c>
      <c r="B1" s="731"/>
      <c r="C1" s="731"/>
      <c r="D1" s="731"/>
      <c r="E1" s="732"/>
      <c r="F1" s="7"/>
      <c r="G1" s="7"/>
    </row>
    <row r="2" spans="1:7" ht="34.5" customHeight="1">
      <c r="A2" s="603" t="s">
        <v>954</v>
      </c>
      <c r="B2" s="604"/>
      <c r="C2" s="604"/>
      <c r="D2" s="604"/>
      <c r="E2" s="605"/>
      <c r="F2" s="7"/>
      <c r="G2" s="7"/>
    </row>
    <row r="3" spans="1:5" s="10" customFormat="1" ht="46.5" customHeight="1">
      <c r="A3" s="30" t="s">
        <v>159</v>
      </c>
      <c r="B3" s="14" t="s">
        <v>251</v>
      </c>
      <c r="C3" s="14" t="s">
        <v>230</v>
      </c>
      <c r="D3" s="14" t="s">
        <v>231</v>
      </c>
      <c r="E3" s="29" t="s">
        <v>160</v>
      </c>
    </row>
    <row r="4" spans="1:5" s="10" customFormat="1" ht="16.5" customHeight="1">
      <c r="A4" s="30"/>
      <c r="B4" s="14"/>
      <c r="C4" s="14" t="s">
        <v>215</v>
      </c>
      <c r="D4" s="14" t="s">
        <v>216</v>
      </c>
      <c r="E4" s="29" t="s">
        <v>20</v>
      </c>
    </row>
    <row r="5" spans="1:5" s="10" customFormat="1" ht="17.25" customHeight="1">
      <c r="A5" s="30"/>
      <c r="B5" s="171" t="s">
        <v>290</v>
      </c>
      <c r="C5" s="69"/>
      <c r="D5" s="69"/>
      <c r="E5" s="130"/>
    </row>
    <row r="6" spans="1:5" s="10" customFormat="1" ht="17.25" customHeight="1">
      <c r="A6" s="129">
        <v>1</v>
      </c>
      <c r="B6" s="108" t="s">
        <v>320</v>
      </c>
      <c r="C6" s="50">
        <f>SUM(C7:C10)</f>
        <v>1026148.75</v>
      </c>
      <c r="D6" s="50">
        <f>SUM(D7:D10)</f>
        <v>0</v>
      </c>
      <c r="E6" s="51">
        <f>C6+D6</f>
        <v>1026148.75</v>
      </c>
    </row>
    <row r="7" spans="1:5" s="19" customFormat="1" ht="15.75">
      <c r="A7" s="31">
        <f>A6+1</f>
        <v>2</v>
      </c>
      <c r="B7" s="128" t="s">
        <v>106</v>
      </c>
      <c r="C7" s="52">
        <v>1016148.75</v>
      </c>
      <c r="D7" s="148"/>
      <c r="E7" s="51">
        <f>C7+D7</f>
        <v>1016148.75</v>
      </c>
    </row>
    <row r="8" spans="1:5" s="19" customFormat="1" ht="15.75">
      <c r="A8" s="31">
        <f>A7+1</f>
        <v>3</v>
      </c>
      <c r="B8" s="128" t="s">
        <v>318</v>
      </c>
      <c r="C8" s="52">
        <v>10000</v>
      </c>
      <c r="D8" s="52"/>
      <c r="E8" s="51">
        <f aca="true" t="shared" si="0" ref="E8:E16">C8+D8</f>
        <v>10000</v>
      </c>
    </row>
    <row r="9" spans="1:5" s="19" customFormat="1" ht="15.75">
      <c r="A9" s="31">
        <f>A8+1</f>
        <v>4</v>
      </c>
      <c r="B9" s="128"/>
      <c r="C9" s="52"/>
      <c r="D9" s="52"/>
      <c r="E9" s="51"/>
    </row>
    <row r="10" spans="1:5" s="19" customFormat="1" ht="15.75">
      <c r="A10" s="31">
        <f>A9+1</f>
        <v>5</v>
      </c>
      <c r="B10" s="128"/>
      <c r="C10" s="52"/>
      <c r="D10" s="52"/>
      <c r="E10" s="51">
        <f t="shared" si="0"/>
        <v>0</v>
      </c>
    </row>
    <row r="11" spans="1:5" s="19" customFormat="1" ht="15.75">
      <c r="A11" s="42"/>
      <c r="B11" s="171" t="s">
        <v>746</v>
      </c>
      <c r="C11" s="69"/>
      <c r="D11" s="69"/>
      <c r="E11" s="130"/>
    </row>
    <row r="12" spans="1:5" ht="15.75">
      <c r="A12" s="42">
        <v>6</v>
      </c>
      <c r="B12" s="128" t="s">
        <v>11</v>
      </c>
      <c r="C12" s="150">
        <v>4049.9</v>
      </c>
      <c r="D12" s="150"/>
      <c r="E12" s="51">
        <f t="shared" si="0"/>
        <v>4049.9</v>
      </c>
    </row>
    <row r="13" spans="1:5" ht="15.75">
      <c r="A13" s="42">
        <v>7</v>
      </c>
      <c r="B13" s="128" t="s">
        <v>12</v>
      </c>
      <c r="C13" s="52">
        <v>4920</v>
      </c>
      <c r="D13" s="52"/>
      <c r="E13" s="51">
        <f t="shared" si="0"/>
        <v>4920</v>
      </c>
    </row>
    <row r="14" spans="1:5" s="44" customFormat="1" ht="15.75">
      <c r="A14" s="42"/>
      <c r="B14" s="83"/>
      <c r="C14" s="165"/>
      <c r="D14" s="165"/>
      <c r="E14" s="130"/>
    </row>
    <row r="15" spans="1:5" ht="15.75">
      <c r="A15" s="42">
        <v>8</v>
      </c>
      <c r="B15" s="83" t="s">
        <v>321</v>
      </c>
      <c r="C15" s="151">
        <f>SUM(C16:C17)</f>
        <v>0</v>
      </c>
      <c r="D15" s="151">
        <f>SUM(D16:D17)</f>
        <v>0</v>
      </c>
      <c r="E15" s="51">
        <f t="shared" si="0"/>
        <v>0</v>
      </c>
    </row>
    <row r="16" spans="1:5" ht="31.5">
      <c r="A16" s="42" t="s">
        <v>319</v>
      </c>
      <c r="B16" s="128" t="s">
        <v>870</v>
      </c>
      <c r="C16" s="150"/>
      <c r="D16" s="150"/>
      <c r="E16" s="51">
        <f t="shared" si="0"/>
        <v>0</v>
      </c>
    </row>
    <row r="17" spans="1:5" ht="15.75">
      <c r="A17" s="42"/>
      <c r="B17" s="83"/>
      <c r="C17" s="165"/>
      <c r="D17" s="165"/>
      <c r="E17" s="130"/>
    </row>
    <row r="18" spans="1:5" ht="16.5" thickBot="1">
      <c r="A18" s="136">
        <v>9</v>
      </c>
      <c r="B18" s="137" t="s">
        <v>716</v>
      </c>
      <c r="C18" s="65">
        <f>C6+C12+C13+C15</f>
        <v>1035118.65</v>
      </c>
      <c r="D18" s="65">
        <f>D6+D15</f>
        <v>0</v>
      </c>
      <c r="E18" s="149">
        <f>E6+E12+E13+E15</f>
        <v>1035118.65</v>
      </c>
    </row>
    <row r="19" ht="15.75">
      <c r="E19" s="22"/>
    </row>
    <row r="21" spans="2:3" ht="15.75">
      <c r="B21" s="312"/>
      <c r="C21" s="3"/>
    </row>
    <row r="22" spans="2:3" ht="15.75">
      <c r="B22" s="3" t="s">
        <v>984</v>
      </c>
      <c r="C22" s="3"/>
    </row>
    <row r="23" spans="2:3" ht="15.75">
      <c r="B23" s="3"/>
      <c r="C23" s="3"/>
    </row>
  </sheetData>
  <sheetProtection/>
  <protectedRanges>
    <protectedRange sqref="C8:D10" name="Rozsah2_1"/>
    <protectedRange sqref="C11:D11" name="Rozsah2_2"/>
  </protectedRanges>
  <mergeCells count="2">
    <mergeCell ref="A1:E1"/>
    <mergeCell ref="A2:E2"/>
  </mergeCells>
  <printOptions/>
  <pageMargins left="0.79" right="0.7480314960629921" top="0.984251968503937" bottom="0.77" header="0.5118110236220472" footer="0.5118110236220472"/>
  <pageSetup fitToHeight="1" fitToWidth="1" horizontalDpi="600" verticalDpi="600" orientation="landscape" paperSize="9" scale="97" r:id="rId1"/>
</worksheet>
</file>

<file path=xl/worksheets/sheet17.xml><?xml version="1.0" encoding="utf-8"?>
<worksheet xmlns="http://schemas.openxmlformats.org/spreadsheetml/2006/main" xmlns:r="http://schemas.openxmlformats.org/officeDocument/2006/relationships">
  <sheetPr>
    <tabColor rgb="FFFF0000"/>
    <pageSetUpPr fitToPage="1"/>
  </sheetPr>
  <dimension ref="A1:F27"/>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B28" sqref="B28"/>
    </sheetView>
  </sheetViews>
  <sheetFormatPr defaultColWidth="9.140625" defaultRowHeight="12.75"/>
  <cols>
    <col min="1" max="1" width="9.140625" style="19" customWidth="1"/>
    <col min="2" max="2" width="75.421875" style="75" customWidth="1"/>
    <col min="3" max="6" width="17.28125" style="19" customWidth="1"/>
    <col min="7" max="7" width="16.00390625" style="19" customWidth="1"/>
    <col min="8" max="16384" width="9.140625" style="19" customWidth="1"/>
  </cols>
  <sheetData>
    <row r="1" spans="1:6" ht="34.5" customHeight="1">
      <c r="A1" s="600" t="s">
        <v>841</v>
      </c>
      <c r="B1" s="690"/>
      <c r="C1" s="690"/>
      <c r="D1" s="690"/>
      <c r="E1" s="690"/>
      <c r="F1" s="691"/>
    </row>
    <row r="2" spans="1:6" ht="34.5" customHeight="1">
      <c r="A2" s="603" t="s">
        <v>954</v>
      </c>
      <c r="B2" s="604"/>
      <c r="C2" s="604"/>
      <c r="D2" s="604"/>
      <c r="E2" s="604"/>
      <c r="F2" s="605"/>
    </row>
    <row r="3" spans="1:6" ht="22.5" customHeight="1">
      <c r="A3" s="622" t="s">
        <v>159</v>
      </c>
      <c r="B3" s="646" t="s">
        <v>251</v>
      </c>
      <c r="C3" s="645">
        <v>2012</v>
      </c>
      <c r="D3" s="645"/>
      <c r="E3" s="645">
        <v>2013</v>
      </c>
      <c r="F3" s="648"/>
    </row>
    <row r="4" spans="1:6" ht="75" customHeight="1">
      <c r="A4" s="622"/>
      <c r="B4" s="646"/>
      <c r="C4" s="14" t="s">
        <v>25</v>
      </c>
      <c r="D4" s="14" t="s">
        <v>153</v>
      </c>
      <c r="E4" s="14" t="s">
        <v>25</v>
      </c>
      <c r="F4" s="29" t="s">
        <v>154</v>
      </c>
    </row>
    <row r="5" spans="1:6" ht="15.75">
      <c r="A5" s="31"/>
      <c r="B5" s="97"/>
      <c r="C5" s="40" t="s">
        <v>215</v>
      </c>
      <c r="D5" s="40" t="s">
        <v>216</v>
      </c>
      <c r="E5" s="40" t="s">
        <v>217</v>
      </c>
      <c r="F5" s="41" t="s">
        <v>223</v>
      </c>
    </row>
    <row r="6" spans="1:6" ht="31.5">
      <c r="A6" s="31">
        <v>1</v>
      </c>
      <c r="B6" s="66" t="s">
        <v>734</v>
      </c>
      <c r="C6" s="321">
        <f>C7+C10+C13+C16</f>
        <v>42950.17</v>
      </c>
      <c r="D6" s="321">
        <f>D7+D10+D13+D16</f>
        <v>322</v>
      </c>
      <c r="E6" s="321">
        <f>E7+E10+E13+E16</f>
        <v>78847</v>
      </c>
      <c r="F6" s="321">
        <f>F7+F10+F13+F16</f>
        <v>291</v>
      </c>
    </row>
    <row r="7" spans="1:6" ht="15.75">
      <c r="A7" s="31">
        <v>2</v>
      </c>
      <c r="B7" s="66" t="s">
        <v>83</v>
      </c>
      <c r="C7" s="321">
        <f>SUM(C8:C9)</f>
        <v>9166.62</v>
      </c>
      <c r="D7" s="321">
        <f>SUM(D8:D9)</f>
        <v>50</v>
      </c>
      <c r="E7" s="321">
        <f>SUM(E8:E9)</f>
        <v>37473</v>
      </c>
      <c r="F7" s="320">
        <f>F9</f>
        <v>4</v>
      </c>
    </row>
    <row r="8" spans="1:6" ht="15.75">
      <c r="A8" s="31">
        <v>3</v>
      </c>
      <c r="B8" s="27" t="s">
        <v>28</v>
      </c>
      <c r="C8" s="319">
        <v>9166.62</v>
      </c>
      <c r="D8" s="503">
        <v>50</v>
      </c>
      <c r="E8" s="319">
        <v>37073</v>
      </c>
      <c r="F8" s="503">
        <v>99</v>
      </c>
    </row>
    <row r="9" spans="1:6" ht="18.75">
      <c r="A9" s="31">
        <v>4</v>
      </c>
      <c r="B9" s="27" t="s">
        <v>109</v>
      </c>
      <c r="C9" s="319"/>
      <c r="D9" s="319"/>
      <c r="E9" s="319">
        <v>400</v>
      </c>
      <c r="F9" s="503">
        <v>4</v>
      </c>
    </row>
    <row r="10" spans="1:6" ht="15.75">
      <c r="A10" s="31">
        <v>5</v>
      </c>
      <c r="B10" s="66" t="s">
        <v>84</v>
      </c>
      <c r="C10" s="321">
        <f>SUM(C11:C12)</f>
        <v>27273.55</v>
      </c>
      <c r="D10" s="321">
        <f>SUM(D11:D12)</f>
        <v>215</v>
      </c>
      <c r="E10" s="321">
        <f>SUM(E11:E12)</f>
        <v>22084</v>
      </c>
      <c r="F10" s="320">
        <f>SUM(F11:F12)</f>
        <v>200</v>
      </c>
    </row>
    <row r="11" spans="1:6" ht="15.75">
      <c r="A11" s="31">
        <v>6</v>
      </c>
      <c r="B11" s="27" t="s">
        <v>28</v>
      </c>
      <c r="C11" s="319">
        <v>27273.55</v>
      </c>
      <c r="D11" s="503">
        <v>215</v>
      </c>
      <c r="E11" s="319">
        <v>22084</v>
      </c>
      <c r="F11" s="503">
        <v>200</v>
      </c>
    </row>
    <row r="12" spans="1:6" ht="18.75">
      <c r="A12" s="31">
        <v>7</v>
      </c>
      <c r="B12" s="27" t="s">
        <v>109</v>
      </c>
      <c r="C12" s="319"/>
      <c r="D12" s="319"/>
      <c r="E12" s="319"/>
      <c r="F12" s="503"/>
    </row>
    <row r="13" spans="1:6" ht="15.75">
      <c r="A13" s="31">
        <v>8</v>
      </c>
      <c r="B13" s="66" t="s">
        <v>82</v>
      </c>
      <c r="C13" s="321">
        <f>SUM(C14:C15)</f>
        <v>4640</v>
      </c>
      <c r="D13" s="321">
        <f>SUM(D14:D15)</f>
        <v>46</v>
      </c>
      <c r="E13" s="321">
        <f>SUM(E14:E15)</f>
        <v>15990</v>
      </c>
      <c r="F13" s="321">
        <f>SUM(F14:F15)</f>
        <v>78</v>
      </c>
    </row>
    <row r="14" spans="1:6" ht="15.75">
      <c r="A14" s="31">
        <v>9</v>
      </c>
      <c r="B14" s="27" t="s">
        <v>28</v>
      </c>
      <c r="C14" s="319">
        <v>4640</v>
      </c>
      <c r="D14" s="503">
        <v>46</v>
      </c>
      <c r="E14" s="319">
        <v>15990</v>
      </c>
      <c r="F14" s="503">
        <v>78</v>
      </c>
    </row>
    <row r="15" spans="1:6" ht="18.75">
      <c r="A15" s="31">
        <v>10</v>
      </c>
      <c r="B15" s="27" t="s">
        <v>109</v>
      </c>
      <c r="C15" s="319"/>
      <c r="D15" s="319"/>
      <c r="E15" s="319"/>
      <c r="F15" s="503"/>
    </row>
    <row r="16" spans="1:6" ht="15.75">
      <c r="A16" s="31">
        <v>11</v>
      </c>
      <c r="B16" s="66" t="s">
        <v>41</v>
      </c>
      <c r="C16" s="321">
        <f>SUM(C17:C18)</f>
        <v>1870</v>
      </c>
      <c r="D16" s="321">
        <f>SUM(D17:D18)</f>
        <v>11</v>
      </c>
      <c r="E16" s="321">
        <f>SUM(E17:E18)</f>
        <v>3300</v>
      </c>
      <c r="F16" s="320">
        <f>SUM(F17:F18)</f>
        <v>9</v>
      </c>
    </row>
    <row r="17" spans="1:6" ht="15.75">
      <c r="A17" s="31">
        <v>12</v>
      </c>
      <c r="B17" s="27" t="s">
        <v>28</v>
      </c>
      <c r="C17" s="319">
        <v>1070</v>
      </c>
      <c r="D17" s="319">
        <v>3</v>
      </c>
      <c r="E17" s="319">
        <v>2200</v>
      </c>
      <c r="F17" s="503">
        <v>7</v>
      </c>
    </row>
    <row r="18" spans="1:6" ht="18.75">
      <c r="A18" s="119">
        <v>13</v>
      </c>
      <c r="B18" s="118" t="s">
        <v>109</v>
      </c>
      <c r="C18" s="504">
        <v>800</v>
      </c>
      <c r="D18" s="504">
        <v>8</v>
      </c>
      <c r="E18" s="504">
        <v>1100</v>
      </c>
      <c r="F18" s="505">
        <v>2</v>
      </c>
    </row>
    <row r="19" spans="1:6" ht="19.5" thickBot="1">
      <c r="A19" s="32">
        <v>14</v>
      </c>
      <c r="B19" s="120" t="s">
        <v>810</v>
      </c>
      <c r="C19" s="506" t="s">
        <v>238</v>
      </c>
      <c r="D19" s="315">
        <v>306</v>
      </c>
      <c r="E19" s="506" t="s">
        <v>238</v>
      </c>
      <c r="F19" s="507">
        <v>291</v>
      </c>
    </row>
    <row r="20" spans="1:6" s="123" customFormat="1" ht="15.75">
      <c r="A20" s="115"/>
      <c r="B20" s="121"/>
      <c r="C20" s="122"/>
      <c r="D20" s="116"/>
      <c r="E20" s="122"/>
      <c r="F20" s="116"/>
    </row>
    <row r="21" spans="1:6" ht="15.75">
      <c r="A21" s="764" t="s">
        <v>735</v>
      </c>
      <c r="B21" s="765"/>
      <c r="C21" s="765"/>
      <c r="D21" s="765"/>
      <c r="E21" s="765"/>
      <c r="F21" s="766"/>
    </row>
    <row r="22" spans="1:6" ht="15.75">
      <c r="A22" s="767" t="s">
        <v>736</v>
      </c>
      <c r="B22" s="768"/>
      <c r="C22" s="768"/>
      <c r="D22" s="768"/>
      <c r="E22" s="768"/>
      <c r="F22" s="769"/>
    </row>
    <row r="23" spans="1:6" ht="15.75">
      <c r="A23" s="763" t="s">
        <v>842</v>
      </c>
      <c r="B23" s="763"/>
      <c r="C23" s="763"/>
      <c r="D23" s="763"/>
      <c r="E23" s="763"/>
      <c r="F23" s="763"/>
    </row>
    <row r="27" ht="15.75">
      <c r="B27" s="597"/>
    </row>
  </sheetData>
  <sheetProtection/>
  <mergeCells count="9">
    <mergeCell ref="A23:F23"/>
    <mergeCell ref="A21:F21"/>
    <mergeCell ref="A22:F22"/>
    <mergeCell ref="A1:F1"/>
    <mergeCell ref="A2:F2"/>
    <mergeCell ref="A3:A4"/>
    <mergeCell ref="B3:B4"/>
    <mergeCell ref="C3:D3"/>
    <mergeCell ref="E3:F3"/>
  </mergeCells>
  <printOptions/>
  <pageMargins left="0.7480314960629921" right="0.56" top="0.984251968503937" bottom="0.984251968503937" header="0.5118110236220472" footer="0.5118110236220472"/>
  <pageSetup fitToHeight="1" fitToWidth="1" horizontalDpi="600" verticalDpi="600" orientation="landscape" paperSize="9" scale="87" r:id="rId1"/>
</worksheet>
</file>

<file path=xl/worksheets/sheet18.xml><?xml version="1.0" encoding="utf-8"?>
<worksheet xmlns="http://schemas.openxmlformats.org/spreadsheetml/2006/main" xmlns:r="http://schemas.openxmlformats.org/officeDocument/2006/relationships">
  <sheetPr>
    <tabColor indexed="42"/>
  </sheetPr>
  <dimension ref="A1:E15"/>
  <sheetViews>
    <sheetView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D13" sqref="D13"/>
    </sheetView>
  </sheetViews>
  <sheetFormatPr defaultColWidth="9.140625" defaultRowHeight="12.75"/>
  <cols>
    <col min="1" max="1" width="9.140625" style="359" customWidth="1"/>
    <col min="2" max="2" width="67.28125" style="381" customWidth="1"/>
    <col min="3" max="3" width="21.57421875" style="452" customWidth="1"/>
    <col min="4" max="4" width="22.8515625" style="359" customWidth="1"/>
    <col min="5" max="5" width="16.140625" style="359" customWidth="1"/>
    <col min="6" max="16384" width="9.140625" style="359" customWidth="1"/>
  </cols>
  <sheetData>
    <row r="1" spans="1:4" ht="49.5" customHeight="1">
      <c r="A1" s="770" t="s">
        <v>860</v>
      </c>
      <c r="B1" s="771"/>
      <c r="C1" s="771"/>
      <c r="D1" s="772"/>
    </row>
    <row r="2" spans="1:4" ht="34.5" customHeight="1">
      <c r="A2" s="773" t="s">
        <v>954</v>
      </c>
      <c r="B2" s="774"/>
      <c r="C2" s="774"/>
      <c r="D2" s="775"/>
    </row>
    <row r="3" spans="1:4" ht="33" customHeight="1">
      <c r="A3" s="361" t="s">
        <v>159</v>
      </c>
      <c r="B3" s="362" t="s">
        <v>251</v>
      </c>
      <c r="C3" s="443">
        <v>2012</v>
      </c>
      <c r="D3" s="444">
        <v>2013</v>
      </c>
    </row>
    <row r="4" spans="1:4" ht="22.5" customHeight="1">
      <c r="A4" s="361"/>
      <c r="B4" s="362"/>
      <c r="C4" s="363" t="s">
        <v>215</v>
      </c>
      <c r="D4" s="445" t="s">
        <v>216</v>
      </c>
    </row>
    <row r="5" spans="1:4" s="447" customFormat="1" ht="31.5">
      <c r="A5" s="368">
        <v>1</v>
      </c>
      <c r="B5" s="446" t="s">
        <v>843</v>
      </c>
      <c r="C5" s="508">
        <v>7218.3</v>
      </c>
      <c r="D5" s="473">
        <f>C8</f>
        <v>18842.130000000005</v>
      </c>
    </row>
    <row r="6" spans="1:4" ht="36" customHeight="1">
      <c r="A6" s="368">
        <v>2</v>
      </c>
      <c r="B6" s="446" t="s">
        <v>722</v>
      </c>
      <c r="C6" s="508">
        <v>405750</v>
      </c>
      <c r="D6" s="509">
        <v>351118</v>
      </c>
    </row>
    <row r="7" spans="1:4" ht="35.25" customHeight="1">
      <c r="A7" s="368">
        <v>3</v>
      </c>
      <c r="B7" s="446" t="s">
        <v>846</v>
      </c>
      <c r="C7" s="508">
        <v>394126.17</v>
      </c>
      <c r="D7" s="509">
        <v>368200</v>
      </c>
    </row>
    <row r="8" spans="1:4" ht="39.75" customHeight="1">
      <c r="A8" s="368">
        <v>4</v>
      </c>
      <c r="B8" s="446" t="s">
        <v>844</v>
      </c>
      <c r="C8" s="510">
        <f>C5+C6-C7</f>
        <v>18842.130000000005</v>
      </c>
      <c r="D8" s="473">
        <f>D5+D6-D7</f>
        <v>1760.1300000000047</v>
      </c>
    </row>
    <row r="9" spans="1:4" ht="21" customHeight="1" thickBot="1">
      <c r="A9" s="448">
        <v>5</v>
      </c>
      <c r="B9" s="449" t="s">
        <v>845</v>
      </c>
      <c r="C9" s="511">
        <v>819</v>
      </c>
      <c r="D9" s="512">
        <v>804</v>
      </c>
    </row>
    <row r="10" spans="1:5" ht="21" customHeight="1">
      <c r="A10" s="450"/>
      <c r="B10" s="451"/>
      <c r="C10" s="359"/>
      <c r="E10" s="447"/>
    </row>
    <row r="11" spans="1:4" ht="27.75" customHeight="1">
      <c r="A11" s="776" t="s">
        <v>847</v>
      </c>
      <c r="B11" s="776"/>
      <c r="C11" s="776"/>
      <c r="D11" s="776"/>
    </row>
    <row r="15" ht="18.75">
      <c r="C15" s="452" t="s">
        <v>119</v>
      </c>
    </row>
  </sheetData>
  <sheetProtection/>
  <mergeCells count="3">
    <mergeCell ref="A1:D1"/>
    <mergeCell ref="A2:D2"/>
    <mergeCell ref="A11:D11"/>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tabColor indexed="42"/>
    <pageSetUpPr fitToPage="1"/>
  </sheetPr>
  <dimension ref="A1:M21"/>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G18" sqref="G18"/>
    </sheetView>
  </sheetViews>
  <sheetFormatPr defaultColWidth="9.140625" defaultRowHeight="12.75"/>
  <cols>
    <col min="1" max="1" width="8.8515625" style="78" customWidth="1"/>
    <col min="2" max="2" width="20.57421875" style="78" customWidth="1"/>
    <col min="3" max="3" width="18.28125" style="78" customWidth="1"/>
    <col min="4" max="4" width="15.8515625" style="78" customWidth="1"/>
    <col min="5" max="5" width="15.7109375" style="78" customWidth="1"/>
    <col min="6" max="6" width="14.57421875" style="78" customWidth="1"/>
    <col min="7" max="7" width="19.00390625" style="78" customWidth="1"/>
    <col min="8" max="8" width="20.28125" style="78" customWidth="1"/>
    <col min="9" max="9" width="18.00390625" style="78" customWidth="1"/>
    <col min="10" max="10" width="16.8515625" style="78" customWidth="1"/>
    <col min="11" max="11" width="18.140625" style="78" customWidth="1"/>
    <col min="12" max="12" width="15.00390625" style="78" customWidth="1"/>
    <col min="13" max="13" width="17.140625" style="78" customWidth="1"/>
    <col min="14" max="16384" width="9.140625" style="78" customWidth="1"/>
  </cols>
  <sheetData>
    <row r="1" spans="1:13" s="76" customFormat="1" ht="34.5" customHeight="1">
      <c r="A1" s="781" t="s">
        <v>848</v>
      </c>
      <c r="B1" s="782"/>
      <c r="C1" s="782"/>
      <c r="D1" s="782"/>
      <c r="E1" s="782"/>
      <c r="F1" s="782"/>
      <c r="G1" s="782"/>
      <c r="H1" s="782"/>
      <c r="I1" s="782"/>
      <c r="J1" s="782"/>
      <c r="K1" s="782"/>
      <c r="L1" s="782"/>
      <c r="M1" s="783"/>
    </row>
    <row r="2" spans="1:13" s="76" customFormat="1" ht="34.5" customHeight="1">
      <c r="A2" s="784" t="s">
        <v>956</v>
      </c>
      <c r="B2" s="785"/>
      <c r="C2" s="785"/>
      <c r="D2" s="785"/>
      <c r="E2" s="785"/>
      <c r="F2" s="785"/>
      <c r="G2" s="785"/>
      <c r="H2" s="785"/>
      <c r="I2" s="785"/>
      <c r="J2" s="785"/>
      <c r="K2" s="785"/>
      <c r="L2" s="785"/>
      <c r="M2" s="786"/>
    </row>
    <row r="3" spans="1:13" s="76" customFormat="1" ht="29.25" customHeight="1">
      <c r="A3" s="778" t="s">
        <v>159</v>
      </c>
      <c r="B3" s="779" t="s">
        <v>765</v>
      </c>
      <c r="C3" s="779"/>
      <c r="D3" s="779"/>
      <c r="E3" s="779"/>
      <c r="F3" s="779"/>
      <c r="G3" s="779"/>
      <c r="H3" s="779" t="s">
        <v>849</v>
      </c>
      <c r="I3" s="779"/>
      <c r="J3" s="779"/>
      <c r="K3" s="779"/>
      <c r="L3" s="779"/>
      <c r="M3" s="780"/>
    </row>
    <row r="4" spans="1:13" s="77" customFormat="1" ht="171.75" customHeight="1">
      <c r="A4" s="778"/>
      <c r="B4" s="436" t="s">
        <v>811</v>
      </c>
      <c r="C4" s="436" t="s">
        <v>812</v>
      </c>
      <c r="D4" s="436" t="s">
        <v>166</v>
      </c>
      <c r="E4" s="436" t="s">
        <v>45</v>
      </c>
      <c r="F4" s="436" t="s">
        <v>46</v>
      </c>
      <c r="G4" s="436" t="s">
        <v>157</v>
      </c>
      <c r="H4" s="436" t="s">
        <v>811</v>
      </c>
      <c r="I4" s="436" t="s">
        <v>812</v>
      </c>
      <c r="J4" s="436" t="s">
        <v>166</v>
      </c>
      <c r="K4" s="436" t="s">
        <v>45</v>
      </c>
      <c r="L4" s="100" t="s">
        <v>46</v>
      </c>
      <c r="M4" s="102" t="s">
        <v>157</v>
      </c>
    </row>
    <row r="5" spans="1:13" ht="31.5">
      <c r="A5" s="103"/>
      <c r="B5" s="101" t="s">
        <v>215</v>
      </c>
      <c r="C5" s="101" t="s">
        <v>216</v>
      </c>
      <c r="D5" s="101" t="s">
        <v>217</v>
      </c>
      <c r="E5" s="101" t="s">
        <v>223</v>
      </c>
      <c r="F5" s="101" t="s">
        <v>218</v>
      </c>
      <c r="G5" s="101" t="s">
        <v>737</v>
      </c>
      <c r="H5" s="101" t="s">
        <v>220</v>
      </c>
      <c r="I5" s="101" t="s">
        <v>221</v>
      </c>
      <c r="J5" s="101" t="s">
        <v>222</v>
      </c>
      <c r="K5" s="101" t="s">
        <v>738</v>
      </c>
      <c r="L5" s="314" t="s">
        <v>739</v>
      </c>
      <c r="M5" s="104" t="s">
        <v>740</v>
      </c>
    </row>
    <row r="6" spans="1:13" ht="36" customHeight="1" thickBot="1">
      <c r="A6" s="105">
        <v>1</v>
      </c>
      <c r="B6" s="534">
        <v>12610398.75</v>
      </c>
      <c r="C6" s="534">
        <v>17826790.96</v>
      </c>
      <c r="D6" s="534">
        <v>1350699.45</v>
      </c>
      <c r="E6" s="534">
        <v>352463.57</v>
      </c>
      <c r="F6" s="534">
        <f>35339608.87-32140352.73</f>
        <v>3199256.139999997</v>
      </c>
      <c r="G6" s="316">
        <f>SUM(B6:F6)</f>
        <v>35339608.87</v>
      </c>
      <c r="H6" s="315">
        <v>15471186.27</v>
      </c>
      <c r="I6" s="315">
        <v>19842634.06</v>
      </c>
      <c r="J6" s="315">
        <v>2032149.84</v>
      </c>
      <c r="K6" s="315">
        <v>1909350.51</v>
      </c>
      <c r="L6" s="315">
        <f>198403.61+18059.91+2301620.94</f>
        <v>2518084.46</v>
      </c>
      <c r="M6" s="317">
        <f>SUM(H6:L6)</f>
        <v>41773405.14</v>
      </c>
    </row>
    <row r="7" spans="7:13" ht="15.75">
      <c r="G7" s="314"/>
      <c r="H7" s="583"/>
      <c r="I7" s="583"/>
      <c r="J7" s="583"/>
      <c r="K7" s="583"/>
      <c r="L7" s="583"/>
      <c r="M7" s="314"/>
    </row>
    <row r="8" spans="2:13" ht="15.75">
      <c r="B8" s="341"/>
      <c r="I8" s="583"/>
      <c r="L8" s="535"/>
      <c r="M8" s="536"/>
    </row>
    <row r="9" spans="2:13" ht="15.75">
      <c r="B9" s="777"/>
      <c r="C9" s="777"/>
      <c r="D9" s="777"/>
      <c r="E9" s="777"/>
      <c r="F9" s="777"/>
      <c r="G9" s="777"/>
      <c r="H9" s="777"/>
      <c r="L9" s="537"/>
      <c r="M9" s="538"/>
    </row>
    <row r="10" spans="2:13" ht="15.75" customHeight="1">
      <c r="B10" s="777" t="s">
        <v>1001</v>
      </c>
      <c r="C10" s="777"/>
      <c r="D10" s="777"/>
      <c r="E10" s="777"/>
      <c r="F10" s="777"/>
      <c r="G10" s="777"/>
      <c r="H10" s="777"/>
      <c r="I10" s="777"/>
      <c r="J10" s="777"/>
      <c r="K10" s="777"/>
      <c r="L10" s="777"/>
      <c r="M10" s="777"/>
    </row>
    <row r="11" spans="2:8" ht="15.75">
      <c r="B11" s="777" t="s">
        <v>1002</v>
      </c>
      <c r="C11" s="777"/>
      <c r="D11" s="777"/>
      <c r="E11" s="777"/>
      <c r="F11" s="777"/>
      <c r="G11" s="777"/>
      <c r="H11" s="777"/>
    </row>
    <row r="13" ht="15.75">
      <c r="E13" s="583"/>
    </row>
    <row r="14" ht="15.75">
      <c r="E14" s="583"/>
    </row>
    <row r="15" ht="15.75">
      <c r="E15" s="583"/>
    </row>
    <row r="19" ht="15.75">
      <c r="K19" s="78" t="s">
        <v>119</v>
      </c>
    </row>
    <row r="20" ht="15.75">
      <c r="B20" s="341"/>
    </row>
    <row r="21" ht="15.75">
      <c r="B21" s="341"/>
    </row>
  </sheetData>
  <sheetProtection/>
  <mergeCells count="8">
    <mergeCell ref="B11:H11"/>
    <mergeCell ref="A3:A4"/>
    <mergeCell ref="B3:G3"/>
    <mergeCell ref="H3:M3"/>
    <mergeCell ref="A1:M1"/>
    <mergeCell ref="A2:M2"/>
    <mergeCell ref="B9:H9"/>
    <mergeCell ref="B10:M10"/>
  </mergeCells>
  <printOptions/>
  <pageMargins left="0.4" right="0.47" top="0.984251968503937" bottom="0.984251968503937" header="0.5118110236220472" footer="0.5118110236220472"/>
  <pageSetup fitToHeight="1" fitToWidth="1" horizontalDpi="600" verticalDpi="600" orientation="landscape" paperSize="9" scale="64" r:id="rId1"/>
</worksheet>
</file>

<file path=xl/worksheets/sheet2.xml><?xml version="1.0" encoding="utf-8"?>
<worksheet xmlns="http://schemas.openxmlformats.org/spreadsheetml/2006/main" xmlns:r="http://schemas.openxmlformats.org/officeDocument/2006/relationships">
  <sheetPr>
    <tabColor indexed="42"/>
    <pageSetUpPr fitToPage="1"/>
  </sheetPr>
  <dimension ref="A1:G36"/>
  <sheetViews>
    <sheetView zoomScalePageLayoutView="0" workbookViewId="0" topLeftCell="A1">
      <pane xSplit="2" ySplit="4" topLeftCell="C23" activePane="bottomRight" state="frozen"/>
      <selection pane="topLeft" activeCell="A1" sqref="A1"/>
      <selection pane="topRight" activeCell="C1" sqref="C1"/>
      <selection pane="bottomLeft" activeCell="A5" sqref="A5"/>
      <selection pane="bottomRight" activeCell="B40" sqref="B40"/>
    </sheetView>
  </sheetViews>
  <sheetFormatPr defaultColWidth="9.140625" defaultRowHeight="12.75"/>
  <cols>
    <col min="1" max="1" width="10.140625" style="3" customWidth="1"/>
    <col min="2" max="2" width="83.00390625" style="58" customWidth="1"/>
    <col min="3" max="3" width="15.421875" style="1" customWidth="1"/>
    <col min="4" max="4" width="14.28125" style="1" customWidth="1"/>
    <col min="5" max="5" width="14.7109375" style="1" customWidth="1"/>
    <col min="6" max="16384" width="9.140625" style="1" customWidth="1"/>
  </cols>
  <sheetData>
    <row r="1" spans="1:7" ht="49.5" customHeight="1">
      <c r="A1" s="607" t="s">
        <v>838</v>
      </c>
      <c r="B1" s="608"/>
      <c r="C1" s="608"/>
      <c r="D1" s="608"/>
      <c r="E1" s="609"/>
      <c r="F1" s="7"/>
      <c r="G1" s="7"/>
    </row>
    <row r="2" spans="1:5" s="18" customFormat="1" ht="38.25" customHeight="1">
      <c r="A2" s="610" t="s">
        <v>951</v>
      </c>
      <c r="B2" s="611"/>
      <c r="C2" s="611"/>
      <c r="D2" s="611"/>
      <c r="E2" s="612"/>
    </row>
    <row r="3" spans="1:5" s="10" customFormat="1" ht="35.25" customHeight="1">
      <c r="A3" s="30" t="s">
        <v>159</v>
      </c>
      <c r="B3" s="108" t="s">
        <v>251</v>
      </c>
      <c r="C3" s="14" t="s">
        <v>230</v>
      </c>
      <c r="D3" s="14" t="s">
        <v>231</v>
      </c>
      <c r="E3" s="35" t="s">
        <v>165</v>
      </c>
    </row>
    <row r="4" spans="1:5" s="19" customFormat="1" ht="17.25" customHeight="1">
      <c r="A4" s="31"/>
      <c r="B4" s="45"/>
      <c r="C4" s="37" t="s">
        <v>215</v>
      </c>
      <c r="D4" s="37" t="s">
        <v>216</v>
      </c>
      <c r="E4" s="38" t="s">
        <v>20</v>
      </c>
    </row>
    <row r="5" spans="1:5" ht="31.5">
      <c r="A5" s="33">
        <v>1</v>
      </c>
      <c r="B5" s="55" t="s">
        <v>771</v>
      </c>
      <c r="C5" s="64">
        <f>SUM(C6:C9)</f>
        <v>151655.92</v>
      </c>
      <c r="D5" s="64">
        <f>SUM(D6:D7)</f>
        <v>0</v>
      </c>
      <c r="E5" s="298">
        <f>C5+D5</f>
        <v>151655.92</v>
      </c>
    </row>
    <row r="6" spans="1:5" ht="15.75">
      <c r="A6" s="33" t="s">
        <v>242</v>
      </c>
      <c r="B6" s="56" t="s">
        <v>925</v>
      </c>
      <c r="C6" s="52">
        <v>3000</v>
      </c>
      <c r="D6" s="52"/>
      <c r="E6" s="298">
        <f aca="true" t="shared" si="0" ref="E6:E34">C6+D6</f>
        <v>3000</v>
      </c>
    </row>
    <row r="7" spans="1:5" ht="15.75">
      <c r="A7" s="33" t="s">
        <v>308</v>
      </c>
      <c r="B7" s="56" t="s">
        <v>926</v>
      </c>
      <c r="C7" s="52">
        <v>1830</v>
      </c>
      <c r="D7" s="52"/>
      <c r="E7" s="298">
        <f t="shared" si="0"/>
        <v>1830</v>
      </c>
    </row>
    <row r="8" spans="1:5" ht="15.75">
      <c r="A8" s="33" t="s">
        <v>927</v>
      </c>
      <c r="B8" s="56" t="s">
        <v>928</v>
      </c>
      <c r="C8" s="52">
        <v>3814.92</v>
      </c>
      <c r="D8" s="52"/>
      <c r="E8" s="298">
        <f t="shared" si="0"/>
        <v>3814.92</v>
      </c>
    </row>
    <row r="9" spans="1:5" ht="15.75">
      <c r="A9" s="33" t="s">
        <v>929</v>
      </c>
      <c r="B9" s="56" t="s">
        <v>930</v>
      </c>
      <c r="C9" s="52">
        <v>143011</v>
      </c>
      <c r="D9" s="52"/>
      <c r="E9" s="298">
        <f t="shared" si="0"/>
        <v>143011</v>
      </c>
    </row>
    <row r="10" spans="1:5" ht="15.75">
      <c r="A10" s="33"/>
      <c r="B10" s="56"/>
      <c r="C10" s="52"/>
      <c r="D10" s="52"/>
      <c r="E10" s="298"/>
    </row>
    <row r="11" spans="1:5" ht="31.5">
      <c r="A11" s="33">
        <v>2</v>
      </c>
      <c r="B11" s="55" t="s">
        <v>44</v>
      </c>
      <c r="C11" s="64">
        <f>SUM(C12:C13)</f>
        <v>500</v>
      </c>
      <c r="D11" s="64">
        <f>SUM(D12:D13)</f>
        <v>0</v>
      </c>
      <c r="E11" s="298">
        <f t="shared" si="0"/>
        <v>500</v>
      </c>
    </row>
    <row r="12" spans="1:5" ht="15.75">
      <c r="A12" s="33" t="s">
        <v>243</v>
      </c>
      <c r="B12" s="56" t="s">
        <v>985</v>
      </c>
      <c r="C12" s="52">
        <v>500</v>
      </c>
      <c r="D12" s="52"/>
      <c r="E12" s="298">
        <f t="shared" si="0"/>
        <v>500</v>
      </c>
    </row>
    <row r="13" spans="1:5" ht="15.75">
      <c r="A13" s="33" t="s">
        <v>309</v>
      </c>
      <c r="B13" s="56"/>
      <c r="C13" s="52"/>
      <c r="D13" s="52"/>
      <c r="E13" s="298">
        <f t="shared" si="0"/>
        <v>0</v>
      </c>
    </row>
    <row r="14" spans="1:5" ht="15.75">
      <c r="A14" s="33"/>
      <c r="B14" s="56"/>
      <c r="C14" s="52"/>
      <c r="D14" s="52"/>
      <c r="E14" s="298"/>
    </row>
    <row r="15" spans="1:5" ht="15.75">
      <c r="A15" s="33">
        <v>3</v>
      </c>
      <c r="B15" s="55" t="s">
        <v>195</v>
      </c>
      <c r="C15" s="64">
        <f>SUM(C16:C17)</f>
        <v>0</v>
      </c>
      <c r="D15" s="64">
        <f>SUM(D18:D18)</f>
        <v>0</v>
      </c>
      <c r="E15" s="298">
        <f t="shared" si="0"/>
        <v>0</v>
      </c>
    </row>
    <row r="16" spans="1:5" ht="15.75">
      <c r="A16" s="33" t="s">
        <v>244</v>
      </c>
      <c r="B16" s="145"/>
      <c r="C16" s="52"/>
      <c r="D16" s="52"/>
      <c r="E16" s="298">
        <f t="shared" si="0"/>
        <v>0</v>
      </c>
    </row>
    <row r="17" spans="1:5" ht="15.75">
      <c r="A17" s="33" t="s">
        <v>310</v>
      </c>
      <c r="B17" s="145"/>
      <c r="C17" s="52"/>
      <c r="D17" s="52"/>
      <c r="E17" s="298">
        <f t="shared" si="0"/>
        <v>0</v>
      </c>
    </row>
    <row r="18" spans="1:5" ht="15.75">
      <c r="A18" s="33"/>
      <c r="B18" s="56"/>
      <c r="C18" s="52"/>
      <c r="D18" s="52"/>
      <c r="E18" s="298"/>
    </row>
    <row r="19" spans="1:5" ht="15.75">
      <c r="A19" s="33">
        <v>4</v>
      </c>
      <c r="B19" s="55" t="s">
        <v>196</v>
      </c>
      <c r="C19" s="64">
        <f>SUM(C20:C33)</f>
        <v>1572894.75</v>
      </c>
      <c r="D19" s="64">
        <f>SUM(D20:D31)</f>
        <v>765455</v>
      </c>
      <c r="E19" s="298">
        <f t="shared" si="0"/>
        <v>2338349.75</v>
      </c>
    </row>
    <row r="20" spans="1:5" ht="15.75">
      <c r="A20" s="33" t="s">
        <v>183</v>
      </c>
      <c r="B20" s="56" t="s">
        <v>967</v>
      </c>
      <c r="C20" s="148">
        <v>42852.91</v>
      </c>
      <c r="D20" s="148"/>
      <c r="E20" s="298">
        <f t="shared" si="0"/>
        <v>42852.91</v>
      </c>
    </row>
    <row r="21" spans="1:5" ht="15.75">
      <c r="A21" s="33" t="s">
        <v>311</v>
      </c>
      <c r="B21" s="56" t="s">
        <v>968</v>
      </c>
      <c r="C21" s="148">
        <v>1487.51</v>
      </c>
      <c r="D21" s="148"/>
      <c r="E21" s="298">
        <f t="shared" si="0"/>
        <v>1487.51</v>
      </c>
    </row>
    <row r="22" spans="1:5" ht="15.75">
      <c r="A22" s="33" t="s">
        <v>931</v>
      </c>
      <c r="B22" s="56" t="s">
        <v>969</v>
      </c>
      <c r="C22" s="148">
        <v>32426.87</v>
      </c>
      <c r="D22" s="148"/>
      <c r="E22" s="298">
        <f t="shared" si="0"/>
        <v>32426.87</v>
      </c>
    </row>
    <row r="23" spans="1:5" ht="15.75">
      <c r="A23" s="33" t="s">
        <v>932</v>
      </c>
      <c r="B23" s="56" t="s">
        <v>970</v>
      </c>
      <c r="C23" s="148">
        <v>25217.01</v>
      </c>
      <c r="D23" s="148"/>
      <c r="E23" s="298">
        <f t="shared" si="0"/>
        <v>25217.01</v>
      </c>
    </row>
    <row r="24" spans="1:5" ht="15.75">
      <c r="A24" s="33" t="s">
        <v>933</v>
      </c>
      <c r="B24" s="56" t="s">
        <v>971</v>
      </c>
      <c r="C24" s="148">
        <v>9822</v>
      </c>
      <c r="D24" s="148"/>
      <c r="E24" s="298">
        <f t="shared" si="0"/>
        <v>9822</v>
      </c>
    </row>
    <row r="25" spans="1:5" ht="15.75">
      <c r="A25" s="33" t="s">
        <v>934</v>
      </c>
      <c r="B25" s="56" t="s">
        <v>972</v>
      </c>
      <c r="C25" s="148">
        <v>49996.49</v>
      </c>
      <c r="D25" s="148"/>
      <c r="E25" s="298">
        <f t="shared" si="0"/>
        <v>49996.49</v>
      </c>
    </row>
    <row r="26" spans="1:5" ht="15.75">
      <c r="A26" s="33" t="s">
        <v>935</v>
      </c>
      <c r="B26" s="56" t="s">
        <v>949</v>
      </c>
      <c r="C26" s="148">
        <v>6000</v>
      </c>
      <c r="D26" s="148"/>
      <c r="E26" s="298">
        <f t="shared" si="0"/>
        <v>6000</v>
      </c>
    </row>
    <row r="27" spans="1:5" ht="15.75">
      <c r="A27" s="33" t="s">
        <v>936</v>
      </c>
      <c r="B27" s="56" t="s">
        <v>941</v>
      </c>
      <c r="C27" s="148">
        <v>14177.91</v>
      </c>
      <c r="D27" s="148"/>
      <c r="E27" s="298">
        <f t="shared" si="0"/>
        <v>14177.91</v>
      </c>
    </row>
    <row r="28" spans="1:5" ht="15.75">
      <c r="A28" s="33" t="s">
        <v>937</v>
      </c>
      <c r="B28" s="56" t="s">
        <v>942</v>
      </c>
      <c r="C28" s="148">
        <v>11250</v>
      </c>
      <c r="D28" s="148"/>
      <c r="E28" s="298">
        <f t="shared" si="0"/>
        <v>11250</v>
      </c>
    </row>
    <row r="29" spans="1:5" ht="15.75">
      <c r="A29" s="33" t="s">
        <v>938</v>
      </c>
      <c r="B29" s="56" t="s">
        <v>943</v>
      </c>
      <c r="C29" s="148">
        <v>18480.39</v>
      </c>
      <c r="D29" s="148"/>
      <c r="E29" s="298">
        <f t="shared" si="0"/>
        <v>18480.39</v>
      </c>
    </row>
    <row r="30" spans="1:5" ht="15.75">
      <c r="A30" s="33" t="s">
        <v>939</v>
      </c>
      <c r="B30" s="469" t="s">
        <v>944</v>
      </c>
      <c r="C30" s="148">
        <v>23248.31</v>
      </c>
      <c r="D30" s="148"/>
      <c r="E30" s="298">
        <f t="shared" si="0"/>
        <v>23248.31</v>
      </c>
    </row>
    <row r="31" spans="1:5" ht="15.75">
      <c r="A31" s="33" t="s">
        <v>940</v>
      </c>
      <c r="B31" s="56" t="s">
        <v>973</v>
      </c>
      <c r="C31" s="52">
        <v>933604.15</v>
      </c>
      <c r="D31" s="52">
        <v>765455</v>
      </c>
      <c r="E31" s="298">
        <f t="shared" si="0"/>
        <v>1699059.15</v>
      </c>
    </row>
    <row r="32" spans="1:5" ht="15.75">
      <c r="A32" s="470" t="s">
        <v>945</v>
      </c>
      <c r="B32" s="469" t="s">
        <v>947</v>
      </c>
      <c r="C32" s="150">
        <v>400731.2</v>
      </c>
      <c r="D32" s="150"/>
      <c r="E32" s="298">
        <f t="shared" si="0"/>
        <v>400731.2</v>
      </c>
    </row>
    <row r="33" spans="1:5" ht="15.75">
      <c r="A33" s="470" t="s">
        <v>946</v>
      </c>
      <c r="B33" s="469" t="s">
        <v>948</v>
      </c>
      <c r="C33" s="150">
        <v>3600</v>
      </c>
      <c r="D33" s="150"/>
      <c r="E33" s="298">
        <f t="shared" si="0"/>
        <v>3600</v>
      </c>
    </row>
    <row r="34" spans="1:5" ht="16.5" thickBot="1">
      <c r="A34" s="34">
        <v>5</v>
      </c>
      <c r="B34" s="57" t="s">
        <v>233</v>
      </c>
      <c r="C34" s="152">
        <f>C5+C11+C15+C19</f>
        <v>1725050.67</v>
      </c>
      <c r="D34" s="152">
        <f>D5+D11+D15+D19</f>
        <v>765455</v>
      </c>
      <c r="E34" s="299">
        <f t="shared" si="0"/>
        <v>2490505.67</v>
      </c>
    </row>
    <row r="36" spans="1:5" s="332" customFormat="1" ht="15.75">
      <c r="A36" s="330"/>
      <c r="B36" s="331"/>
      <c r="E36" s="19"/>
    </row>
  </sheetData>
  <sheetProtection/>
  <mergeCells count="2">
    <mergeCell ref="A1:E1"/>
    <mergeCell ref="A2:E2"/>
  </mergeCells>
  <printOptions gridLines="1"/>
  <pageMargins left="0.7480314960629921" right="0.7480314960629921" top="0.984251968503937" bottom="0.984251968503937" header="0.5118110236220472" footer="0.5118110236220472"/>
  <pageSetup fitToHeight="1" fitToWidth="1" horizontalDpi="600" verticalDpi="600" orientation="landscape" paperSize="9" scale="74" r:id="rId3"/>
  <legacyDrawing r:id="rId2"/>
</worksheet>
</file>

<file path=xl/worksheets/sheet20.xml><?xml version="1.0" encoding="utf-8"?>
<worksheet xmlns="http://schemas.openxmlformats.org/spreadsheetml/2006/main" xmlns:r="http://schemas.openxmlformats.org/officeDocument/2006/relationships">
  <sheetPr>
    <tabColor rgb="FFFFFF00"/>
    <pageSetUpPr fitToPage="1"/>
  </sheetPr>
  <dimension ref="A1:G43"/>
  <sheetViews>
    <sheetView zoomScalePageLayoutView="0" workbookViewId="0" topLeftCell="A1">
      <pane xSplit="3" ySplit="3" topLeftCell="D4" activePane="bottomRight" state="frozen"/>
      <selection pane="topLeft" activeCell="A1" sqref="A1"/>
      <selection pane="topRight" activeCell="D1" sqref="D1"/>
      <selection pane="bottomLeft" activeCell="A4" sqref="A4"/>
      <selection pane="bottomRight" activeCell="H38" sqref="H38"/>
    </sheetView>
  </sheetViews>
  <sheetFormatPr defaultColWidth="9.140625" defaultRowHeight="12.75"/>
  <cols>
    <col min="1" max="1" width="7.28125" style="180" customWidth="1"/>
    <col min="2" max="2" width="39.8515625" style="180" customWidth="1"/>
    <col min="3" max="3" width="9.421875" style="180" customWidth="1"/>
    <col min="4" max="4" width="18.421875" style="180" customWidth="1"/>
    <col min="5" max="5" width="16.7109375" style="180" customWidth="1"/>
    <col min="6" max="6" width="15.421875" style="180" customWidth="1"/>
    <col min="7" max="7" width="5.140625" style="180" customWidth="1"/>
    <col min="8" max="16384" width="9.140625" style="180" customWidth="1"/>
  </cols>
  <sheetData>
    <row r="1" spans="1:6" ht="66.75" customHeight="1" thickBot="1">
      <c r="A1" s="791" t="s">
        <v>850</v>
      </c>
      <c r="B1" s="792"/>
      <c r="C1" s="792"/>
      <c r="D1" s="792"/>
      <c r="E1" s="792"/>
      <c r="F1" s="793"/>
    </row>
    <row r="2" spans="1:6" ht="36.75" customHeight="1" thickBot="1">
      <c r="A2" s="794" t="s">
        <v>950</v>
      </c>
      <c r="B2" s="795"/>
      <c r="C2" s="409"/>
      <c r="D2" s="409"/>
      <c r="E2" s="409"/>
      <c r="F2" s="410"/>
    </row>
    <row r="3" spans="1:7" s="183" customFormat="1" ht="69" customHeight="1" thickBot="1">
      <c r="A3" s="181" t="s">
        <v>565</v>
      </c>
      <c r="B3" s="181" t="s">
        <v>322</v>
      </c>
      <c r="C3" s="182" t="s">
        <v>159</v>
      </c>
      <c r="D3" s="182" t="s">
        <v>851</v>
      </c>
      <c r="E3" s="182" t="s">
        <v>852</v>
      </c>
      <c r="F3" s="266" t="s">
        <v>853</v>
      </c>
      <c r="G3" s="180"/>
    </row>
    <row r="4" spans="1:7" ht="15.75">
      <c r="A4" s="282">
        <v>601</v>
      </c>
      <c r="B4" s="275" t="s">
        <v>639</v>
      </c>
      <c r="C4" s="276" t="s">
        <v>640</v>
      </c>
      <c r="D4" s="235">
        <v>115057.62</v>
      </c>
      <c r="E4" s="269">
        <v>130965.32</v>
      </c>
      <c r="F4" s="273">
        <f>E4-D4</f>
        <v>15907.700000000012</v>
      </c>
      <c r="G4" s="180"/>
    </row>
    <row r="5" spans="1:7" ht="15.75">
      <c r="A5" s="283">
        <v>602</v>
      </c>
      <c r="B5" s="277" t="s">
        <v>641</v>
      </c>
      <c r="C5" s="278" t="s">
        <v>642</v>
      </c>
      <c r="D5" s="236">
        <v>779213.65</v>
      </c>
      <c r="E5" s="270">
        <v>766593.58</v>
      </c>
      <c r="F5" s="274">
        <f aca="true" t="shared" si="0" ref="F5:F38">E5-D5</f>
        <v>-12620.070000000065</v>
      </c>
      <c r="G5" s="180"/>
    </row>
    <row r="6" spans="1:7" ht="15.75">
      <c r="A6" s="283">
        <v>604</v>
      </c>
      <c r="B6" s="279" t="s">
        <v>643</v>
      </c>
      <c r="C6" s="278" t="s">
        <v>644</v>
      </c>
      <c r="D6" s="236">
        <v>0</v>
      </c>
      <c r="E6" s="270">
        <v>0</v>
      </c>
      <c r="F6" s="274">
        <f t="shared" si="0"/>
        <v>0</v>
      </c>
      <c r="G6" s="180"/>
    </row>
    <row r="7" spans="1:7" ht="15.75">
      <c r="A7" s="283">
        <v>611</v>
      </c>
      <c r="B7" s="277" t="s">
        <v>645</v>
      </c>
      <c r="C7" s="278" t="s">
        <v>646</v>
      </c>
      <c r="D7" s="236">
        <v>0</v>
      </c>
      <c r="E7" s="270">
        <v>0</v>
      </c>
      <c r="F7" s="274">
        <f t="shared" si="0"/>
        <v>0</v>
      </c>
      <c r="G7" s="180"/>
    </row>
    <row r="8" spans="1:7" ht="15.75">
      <c r="A8" s="283">
        <v>612</v>
      </c>
      <c r="B8" s="277" t="s">
        <v>647</v>
      </c>
      <c r="C8" s="278" t="s">
        <v>648</v>
      </c>
      <c r="D8" s="236">
        <v>0</v>
      </c>
      <c r="E8" s="270">
        <v>0</v>
      </c>
      <c r="F8" s="274">
        <f t="shared" si="0"/>
        <v>0</v>
      </c>
      <c r="G8" s="180"/>
    </row>
    <row r="9" spans="1:7" ht="15.75">
      <c r="A9" s="283">
        <v>613</v>
      </c>
      <c r="B9" s="277" t="s">
        <v>649</v>
      </c>
      <c r="C9" s="278" t="s">
        <v>650</v>
      </c>
      <c r="D9" s="236">
        <v>0</v>
      </c>
      <c r="E9" s="270">
        <v>0</v>
      </c>
      <c r="F9" s="274">
        <f t="shared" si="0"/>
        <v>0</v>
      </c>
      <c r="G9" s="180"/>
    </row>
    <row r="10" spans="1:7" ht="15.75">
      <c r="A10" s="283">
        <v>614</v>
      </c>
      <c r="B10" s="277" t="s">
        <v>651</v>
      </c>
      <c r="C10" s="278" t="s">
        <v>652</v>
      </c>
      <c r="D10" s="236">
        <v>0</v>
      </c>
      <c r="E10" s="270">
        <v>0</v>
      </c>
      <c r="F10" s="274">
        <f t="shared" si="0"/>
        <v>0</v>
      </c>
      <c r="G10" s="180"/>
    </row>
    <row r="11" spans="1:7" ht="15.75">
      <c r="A11" s="283">
        <v>621</v>
      </c>
      <c r="B11" s="277" t="s">
        <v>653</v>
      </c>
      <c r="C11" s="278" t="s">
        <v>654</v>
      </c>
      <c r="D11" s="236">
        <v>0</v>
      </c>
      <c r="E11" s="270">
        <v>0</v>
      </c>
      <c r="F11" s="274">
        <f t="shared" si="0"/>
        <v>0</v>
      </c>
      <c r="G11" s="180"/>
    </row>
    <row r="12" spans="1:7" ht="15.75">
      <c r="A12" s="283">
        <v>622</v>
      </c>
      <c r="B12" s="277" t="s">
        <v>655</v>
      </c>
      <c r="C12" s="278" t="s">
        <v>656</v>
      </c>
      <c r="D12" s="236">
        <v>0</v>
      </c>
      <c r="E12" s="270">
        <v>0</v>
      </c>
      <c r="F12" s="274">
        <f t="shared" si="0"/>
        <v>0</v>
      </c>
      <c r="G12" s="180"/>
    </row>
    <row r="13" spans="1:6" ht="15.75">
      <c r="A13" s="283">
        <v>623</v>
      </c>
      <c r="B13" s="277" t="s">
        <v>657</v>
      </c>
      <c r="C13" s="278" t="s">
        <v>658</v>
      </c>
      <c r="D13" s="236">
        <v>0</v>
      </c>
      <c r="E13" s="270">
        <v>0</v>
      </c>
      <c r="F13" s="274">
        <f t="shared" si="0"/>
        <v>0</v>
      </c>
    </row>
    <row r="14" spans="1:6" ht="15.75">
      <c r="A14" s="283">
        <v>624</v>
      </c>
      <c r="B14" s="277" t="s">
        <v>659</v>
      </c>
      <c r="C14" s="278" t="s">
        <v>660</v>
      </c>
      <c r="D14" s="236">
        <v>0</v>
      </c>
      <c r="E14" s="270">
        <v>0</v>
      </c>
      <c r="F14" s="274">
        <f t="shared" si="0"/>
        <v>0</v>
      </c>
    </row>
    <row r="15" spans="1:6" ht="15.75">
      <c r="A15" s="283">
        <v>641</v>
      </c>
      <c r="B15" s="277" t="s">
        <v>596</v>
      </c>
      <c r="C15" s="278" t="s">
        <v>661</v>
      </c>
      <c r="D15" s="236">
        <v>0</v>
      </c>
      <c r="E15" s="270">
        <v>0</v>
      </c>
      <c r="F15" s="274">
        <f t="shared" si="0"/>
        <v>0</v>
      </c>
    </row>
    <row r="16" spans="1:6" ht="15.75">
      <c r="A16" s="283">
        <v>642</v>
      </c>
      <c r="B16" s="277" t="s">
        <v>598</v>
      </c>
      <c r="C16" s="278" t="s">
        <v>662</v>
      </c>
      <c r="D16" s="236">
        <v>0</v>
      </c>
      <c r="E16" s="270">
        <v>0</v>
      </c>
      <c r="F16" s="274">
        <f t="shared" si="0"/>
        <v>0</v>
      </c>
    </row>
    <row r="17" spans="1:6" ht="15.75">
      <c r="A17" s="283">
        <v>643</v>
      </c>
      <c r="B17" s="277" t="s">
        <v>663</v>
      </c>
      <c r="C17" s="278" t="s">
        <v>664</v>
      </c>
      <c r="D17" s="236">
        <v>0</v>
      </c>
      <c r="E17" s="270">
        <v>0</v>
      </c>
      <c r="F17" s="274">
        <f t="shared" si="0"/>
        <v>0</v>
      </c>
    </row>
    <row r="18" spans="1:6" ht="15.75">
      <c r="A18" s="283">
        <v>644</v>
      </c>
      <c r="B18" s="277" t="s">
        <v>602</v>
      </c>
      <c r="C18" s="278" t="s">
        <v>665</v>
      </c>
      <c r="D18" s="236">
        <v>0</v>
      </c>
      <c r="E18" s="270">
        <v>0</v>
      </c>
      <c r="F18" s="274">
        <f t="shared" si="0"/>
        <v>0</v>
      </c>
    </row>
    <row r="19" spans="1:6" ht="15.75">
      <c r="A19" s="283">
        <v>645</v>
      </c>
      <c r="B19" s="277" t="s">
        <v>666</v>
      </c>
      <c r="C19" s="278" t="s">
        <v>667</v>
      </c>
      <c r="D19" s="236">
        <v>0</v>
      </c>
      <c r="E19" s="270">
        <v>0</v>
      </c>
      <c r="F19" s="274">
        <f t="shared" si="0"/>
        <v>0</v>
      </c>
    </row>
    <row r="20" spans="1:6" ht="15.75">
      <c r="A20" s="283">
        <v>646</v>
      </c>
      <c r="B20" s="277" t="s">
        <v>668</v>
      </c>
      <c r="C20" s="278" t="s">
        <v>669</v>
      </c>
      <c r="D20" s="236">
        <v>0</v>
      </c>
      <c r="E20" s="270">
        <v>0</v>
      </c>
      <c r="F20" s="274">
        <f t="shared" si="0"/>
        <v>0</v>
      </c>
    </row>
    <row r="21" spans="1:6" ht="15.75">
      <c r="A21" s="283">
        <v>647</v>
      </c>
      <c r="B21" s="277" t="s">
        <v>670</v>
      </c>
      <c r="C21" s="278" t="s">
        <v>671</v>
      </c>
      <c r="D21" s="236">
        <v>0</v>
      </c>
      <c r="E21" s="270">
        <v>0</v>
      </c>
      <c r="F21" s="274">
        <f t="shared" si="0"/>
        <v>0</v>
      </c>
    </row>
    <row r="22" spans="1:6" ht="15.75">
      <c r="A22" s="283">
        <v>648</v>
      </c>
      <c r="B22" s="277" t="s">
        <v>672</v>
      </c>
      <c r="C22" s="278" t="s">
        <v>673</v>
      </c>
      <c r="D22" s="236">
        <v>0</v>
      </c>
      <c r="E22" s="270">
        <v>0</v>
      </c>
      <c r="F22" s="274">
        <f t="shared" si="0"/>
        <v>0</v>
      </c>
    </row>
    <row r="23" spans="1:6" ht="15.75">
      <c r="A23" s="283">
        <v>649</v>
      </c>
      <c r="B23" s="277" t="s">
        <v>674</v>
      </c>
      <c r="C23" s="278" t="s">
        <v>675</v>
      </c>
      <c r="D23" s="236">
        <v>6757.16</v>
      </c>
      <c r="E23" s="270">
        <f>20671.77+9975.29</f>
        <v>30647.06</v>
      </c>
      <c r="F23" s="274">
        <f t="shared" si="0"/>
        <v>23889.9</v>
      </c>
    </row>
    <row r="24" spans="1:6" ht="15.75">
      <c r="A24" s="283">
        <v>651</v>
      </c>
      <c r="B24" s="277" t="s">
        <v>676</v>
      </c>
      <c r="C24" s="278" t="s">
        <v>677</v>
      </c>
      <c r="D24" s="236">
        <v>0</v>
      </c>
      <c r="E24" s="270">
        <v>0</v>
      </c>
      <c r="F24" s="274">
        <f t="shared" si="0"/>
        <v>0</v>
      </c>
    </row>
    <row r="25" spans="1:6" ht="15.75">
      <c r="A25" s="283">
        <v>652</v>
      </c>
      <c r="B25" s="277" t="s">
        <v>678</v>
      </c>
      <c r="C25" s="278" t="s">
        <v>679</v>
      </c>
      <c r="D25" s="236">
        <v>0</v>
      </c>
      <c r="E25" s="270">
        <v>0</v>
      </c>
      <c r="F25" s="274">
        <f t="shared" si="0"/>
        <v>0</v>
      </c>
    </row>
    <row r="26" spans="1:6" ht="15.75">
      <c r="A26" s="283">
        <v>653</v>
      </c>
      <c r="B26" s="277" t="s">
        <v>680</v>
      </c>
      <c r="C26" s="278" t="s">
        <v>681</v>
      </c>
      <c r="D26" s="236">
        <v>0</v>
      </c>
      <c r="E26" s="270">
        <v>0</v>
      </c>
      <c r="F26" s="274">
        <f t="shared" si="0"/>
        <v>0</v>
      </c>
    </row>
    <row r="27" spans="1:6" ht="15.75">
      <c r="A27" s="283">
        <v>654</v>
      </c>
      <c r="B27" s="277" t="s">
        <v>682</v>
      </c>
      <c r="C27" s="278" t="s">
        <v>683</v>
      </c>
      <c r="D27" s="236">
        <v>0</v>
      </c>
      <c r="E27" s="270">
        <v>0</v>
      </c>
      <c r="F27" s="274">
        <f t="shared" si="0"/>
        <v>0</v>
      </c>
    </row>
    <row r="28" spans="1:6" ht="15.75">
      <c r="A28" s="283">
        <v>655</v>
      </c>
      <c r="B28" s="277" t="s">
        <v>684</v>
      </c>
      <c r="C28" s="278" t="s">
        <v>685</v>
      </c>
      <c r="D28" s="236">
        <v>0</v>
      </c>
      <c r="E28" s="270">
        <v>0</v>
      </c>
      <c r="F28" s="274">
        <f t="shared" si="0"/>
        <v>0</v>
      </c>
    </row>
    <row r="29" spans="1:6" ht="15.75">
      <c r="A29" s="284">
        <v>656</v>
      </c>
      <c r="B29" s="277" t="s">
        <v>686</v>
      </c>
      <c r="C29" s="278" t="s">
        <v>687</v>
      </c>
      <c r="D29" s="236">
        <v>46609.17</v>
      </c>
      <c r="E29" s="270">
        <v>78847</v>
      </c>
      <c r="F29" s="274">
        <f t="shared" si="0"/>
        <v>32237.83</v>
      </c>
    </row>
    <row r="30" spans="1:6" ht="15.75">
      <c r="A30" s="284">
        <v>657</v>
      </c>
      <c r="B30" s="277" t="s">
        <v>688</v>
      </c>
      <c r="C30" s="278" t="s">
        <v>689</v>
      </c>
      <c r="D30" s="236">
        <v>0</v>
      </c>
      <c r="E30" s="270">
        <v>0</v>
      </c>
      <c r="F30" s="274">
        <f t="shared" si="0"/>
        <v>0</v>
      </c>
    </row>
    <row r="31" spans="1:6" ht="15.75">
      <c r="A31" s="284">
        <v>658</v>
      </c>
      <c r="B31" s="277" t="s">
        <v>690</v>
      </c>
      <c r="C31" s="278" t="s">
        <v>691</v>
      </c>
      <c r="D31" s="236">
        <v>0</v>
      </c>
      <c r="E31" s="270">
        <v>0</v>
      </c>
      <c r="F31" s="274">
        <f t="shared" si="0"/>
        <v>0</v>
      </c>
    </row>
    <row r="32" spans="1:6" ht="15.75">
      <c r="A32" s="284">
        <v>661</v>
      </c>
      <c r="B32" s="277" t="s">
        <v>692</v>
      </c>
      <c r="C32" s="278" t="s">
        <v>693</v>
      </c>
      <c r="D32" s="236">
        <v>0</v>
      </c>
      <c r="E32" s="270">
        <v>0</v>
      </c>
      <c r="F32" s="274">
        <f t="shared" si="0"/>
        <v>0</v>
      </c>
    </row>
    <row r="33" spans="1:6" ht="15.75">
      <c r="A33" s="284">
        <v>662</v>
      </c>
      <c r="B33" s="277" t="s">
        <v>694</v>
      </c>
      <c r="C33" s="278" t="s">
        <v>695</v>
      </c>
      <c r="D33" s="236">
        <v>0</v>
      </c>
      <c r="E33" s="270">
        <v>0</v>
      </c>
      <c r="F33" s="274">
        <f t="shared" si="0"/>
        <v>0</v>
      </c>
    </row>
    <row r="34" spans="1:6" ht="15.75">
      <c r="A34" s="284">
        <v>663</v>
      </c>
      <c r="B34" s="277" t="s">
        <v>696</v>
      </c>
      <c r="C34" s="278" t="s">
        <v>697</v>
      </c>
      <c r="D34" s="236">
        <v>0</v>
      </c>
      <c r="E34" s="270">
        <v>0</v>
      </c>
      <c r="F34" s="274">
        <f t="shared" si="0"/>
        <v>0</v>
      </c>
    </row>
    <row r="35" spans="1:7" ht="15.75">
      <c r="A35" s="284">
        <v>664</v>
      </c>
      <c r="B35" s="277" t="s">
        <v>698</v>
      </c>
      <c r="C35" s="278" t="s">
        <v>699</v>
      </c>
      <c r="D35" s="236">
        <v>0</v>
      </c>
      <c r="E35" s="271">
        <v>0</v>
      </c>
      <c r="F35" s="274">
        <f t="shared" si="0"/>
        <v>0</v>
      </c>
      <c r="G35" s="180"/>
    </row>
    <row r="36" spans="1:7" ht="15.75">
      <c r="A36" s="284">
        <v>665</v>
      </c>
      <c r="B36" s="277" t="s">
        <v>700</v>
      </c>
      <c r="C36" s="278" t="s">
        <v>701</v>
      </c>
      <c r="D36" s="236">
        <v>0</v>
      </c>
      <c r="E36" s="271">
        <v>0</v>
      </c>
      <c r="F36" s="274">
        <f t="shared" si="0"/>
        <v>0</v>
      </c>
      <c r="G36" s="180"/>
    </row>
    <row r="37" spans="1:6" ht="15.75">
      <c r="A37" s="284">
        <v>667</v>
      </c>
      <c r="B37" s="277" t="s">
        <v>702</v>
      </c>
      <c r="C37" s="278" t="s">
        <v>703</v>
      </c>
      <c r="D37" s="236">
        <v>0</v>
      </c>
      <c r="E37" s="271">
        <v>0</v>
      </c>
      <c r="F37" s="274">
        <f t="shared" si="0"/>
        <v>0</v>
      </c>
    </row>
    <row r="38" spans="1:6" ht="15.75">
      <c r="A38" s="284">
        <v>691</v>
      </c>
      <c r="B38" s="277" t="s">
        <v>704</v>
      </c>
      <c r="C38" s="278" t="s">
        <v>705</v>
      </c>
      <c r="D38" s="236">
        <v>824880</v>
      </c>
      <c r="E38" s="271">
        <v>836589</v>
      </c>
      <c r="F38" s="274">
        <f t="shared" si="0"/>
        <v>11709</v>
      </c>
    </row>
    <row r="39" spans="1:6" ht="15.75">
      <c r="A39" s="787" t="s">
        <v>706</v>
      </c>
      <c r="B39" s="788"/>
      <c r="C39" s="280" t="s">
        <v>707</v>
      </c>
      <c r="D39" s="268">
        <f>SUM(D4:D38)</f>
        <v>1772517.6</v>
      </c>
      <c r="E39" s="272">
        <f>SUM(E4:E38)</f>
        <v>1843641.96</v>
      </c>
      <c r="F39" s="274">
        <f>SUM(F4:F38)</f>
        <v>71124.35999999996</v>
      </c>
    </row>
    <row r="40" spans="1:6" ht="15.75">
      <c r="A40" s="789" t="s">
        <v>708</v>
      </c>
      <c r="B40" s="790"/>
      <c r="C40" s="281" t="s">
        <v>709</v>
      </c>
      <c r="D40" s="50">
        <f>D39-'T23_Náklady_soc_oblasť'!D41</f>
        <v>242539.9200000004</v>
      </c>
      <c r="E40" s="343">
        <f>E39-'T23_Náklady_soc_oblasť'!E41</f>
        <v>134374.25999999978</v>
      </c>
      <c r="F40" s="274">
        <f>F39-'T23_Náklady_soc_oblasť'!F41</f>
        <v>-108165.66</v>
      </c>
    </row>
    <row r="41" spans="1:6" ht="15.75">
      <c r="A41" s="284">
        <v>591</v>
      </c>
      <c r="B41" s="277" t="s">
        <v>710</v>
      </c>
      <c r="C41" s="278" t="s">
        <v>711</v>
      </c>
      <c r="D41" s="236">
        <v>0</v>
      </c>
      <c r="E41" s="270">
        <v>0</v>
      </c>
      <c r="F41" s="274">
        <f>E41-D41</f>
        <v>0</v>
      </c>
    </row>
    <row r="42" spans="1:6" ht="15.75">
      <c r="A42" s="284">
        <v>595</v>
      </c>
      <c r="B42" s="277" t="s">
        <v>712</v>
      </c>
      <c r="C42" s="278" t="s">
        <v>713</v>
      </c>
      <c r="D42" s="236">
        <v>0</v>
      </c>
      <c r="E42" s="270">
        <v>0</v>
      </c>
      <c r="F42" s="274">
        <f>E42-D42</f>
        <v>0</v>
      </c>
    </row>
    <row r="43" spans="1:6" ht="15.75">
      <c r="A43" s="787" t="s">
        <v>714</v>
      </c>
      <c r="B43" s="788"/>
      <c r="C43" s="280" t="s">
        <v>715</v>
      </c>
      <c r="D43" s="268">
        <f>D40-D41-D42</f>
        <v>242539.9200000004</v>
      </c>
      <c r="E43" s="268">
        <f>E40-E41-E42</f>
        <v>134374.25999999978</v>
      </c>
      <c r="F43" s="274">
        <f>E43-D43</f>
        <v>-108165.66000000061</v>
      </c>
    </row>
  </sheetData>
  <sheetProtection/>
  <mergeCells count="6">
    <mergeCell ref="A39:B39"/>
    <mergeCell ref="A40:B40"/>
    <mergeCell ref="A43:B43"/>
    <mergeCell ref="A1:F1"/>
    <mergeCell ref="A2:B2"/>
  </mergeCells>
  <printOptions/>
  <pageMargins left="0.5511811023622047" right="0.4724409448818898" top="0.5905511811023623" bottom="0.4724409448818898" header="0.15748031496062992" footer="0.15748031496062992"/>
  <pageSetup fitToHeight="1" fitToWidth="1" horizontalDpi="600" verticalDpi="600" orientation="portrait" paperSize="9" scale="88" r:id="rId1"/>
</worksheet>
</file>

<file path=xl/worksheets/sheet21.xml><?xml version="1.0" encoding="utf-8"?>
<worksheet xmlns="http://schemas.openxmlformats.org/spreadsheetml/2006/main" xmlns:r="http://schemas.openxmlformats.org/officeDocument/2006/relationships">
  <sheetPr>
    <tabColor rgb="FFFFFF00"/>
    <pageSetUpPr fitToPage="1"/>
  </sheetPr>
  <dimension ref="A1:F42"/>
  <sheetViews>
    <sheetView zoomScalePageLayoutView="0" workbookViewId="0" topLeftCell="A1">
      <pane xSplit="3" ySplit="3" topLeftCell="D7" activePane="bottomRight" state="frozen"/>
      <selection pane="topLeft" activeCell="A1" sqref="A1"/>
      <selection pane="topRight" activeCell="D1" sqref="D1"/>
      <selection pane="bottomLeft" activeCell="A4" sqref="A4"/>
      <selection pane="bottomRight" activeCell="F43" sqref="F43"/>
    </sheetView>
  </sheetViews>
  <sheetFormatPr defaultColWidth="9.140625" defaultRowHeight="12.75"/>
  <cols>
    <col min="1" max="1" width="8.28125" style="0" customWidth="1"/>
    <col min="2" max="2" width="42.140625" style="0" customWidth="1"/>
    <col min="3" max="3" width="10.140625" style="0" customWidth="1"/>
    <col min="4" max="4" width="17.421875" style="0" customWidth="1"/>
    <col min="5" max="5" width="17.140625" style="0" customWidth="1"/>
    <col min="6" max="6" width="16.57421875" style="0" customWidth="1"/>
  </cols>
  <sheetData>
    <row r="1" spans="1:6" ht="61.5" customHeight="1" thickBot="1">
      <c r="A1" s="799" t="s">
        <v>854</v>
      </c>
      <c r="B1" s="800"/>
      <c r="C1" s="800"/>
      <c r="D1" s="800"/>
      <c r="E1" s="800"/>
      <c r="F1" s="801"/>
    </row>
    <row r="2" spans="1:6" ht="30.75" customHeight="1" thickBot="1">
      <c r="A2" s="796" t="s">
        <v>950</v>
      </c>
      <c r="B2" s="797"/>
      <c r="C2" s="797"/>
      <c r="D2" s="797"/>
      <c r="E2" s="797"/>
      <c r="F2" s="798"/>
    </row>
    <row r="3" spans="1:6" ht="64.5" customHeight="1" thickBot="1">
      <c r="A3" s="181" t="s">
        <v>565</v>
      </c>
      <c r="B3" s="184" t="s">
        <v>322</v>
      </c>
      <c r="C3" s="267" t="s">
        <v>159</v>
      </c>
      <c r="D3" s="182" t="s">
        <v>855</v>
      </c>
      <c r="E3" s="182" t="s">
        <v>856</v>
      </c>
      <c r="F3" s="266" t="s">
        <v>853</v>
      </c>
    </row>
    <row r="4" spans="1:6" ht="15.75">
      <c r="A4" s="423">
        <v>158008.78</v>
      </c>
      <c r="B4" s="258" t="s">
        <v>566</v>
      </c>
      <c r="C4" s="241" t="s">
        <v>567</v>
      </c>
      <c r="D4" s="235">
        <v>158008.78</v>
      </c>
      <c r="E4" s="235">
        <v>220657.97</v>
      </c>
      <c r="F4" s="265">
        <f>E4-D4</f>
        <v>62649.19</v>
      </c>
    </row>
    <row r="5" spans="1:6" ht="15.75">
      <c r="A5" s="422">
        <v>502</v>
      </c>
      <c r="B5" s="259" t="s">
        <v>568</v>
      </c>
      <c r="C5" s="237" t="s">
        <v>569</v>
      </c>
      <c r="D5" s="236">
        <v>482338.27</v>
      </c>
      <c r="E5" s="236">
        <v>422265.41</v>
      </c>
      <c r="F5" s="51">
        <f aca="true" t="shared" si="0" ref="F5:F40">E5-D5</f>
        <v>-60072.860000000044</v>
      </c>
    </row>
    <row r="6" spans="1:6" ht="15.75">
      <c r="A6" s="422">
        <v>504</v>
      </c>
      <c r="B6" s="259" t="s">
        <v>570</v>
      </c>
      <c r="C6" s="237" t="s">
        <v>571</v>
      </c>
      <c r="D6" s="236">
        <v>0</v>
      </c>
      <c r="E6" s="236">
        <v>0</v>
      </c>
      <c r="F6" s="51">
        <f t="shared" si="0"/>
        <v>0</v>
      </c>
    </row>
    <row r="7" spans="1:6" ht="15.75">
      <c r="A7" s="422">
        <v>511</v>
      </c>
      <c r="B7" s="259" t="s">
        <v>572</v>
      </c>
      <c r="C7" s="237" t="s">
        <v>573</v>
      </c>
      <c r="D7" s="236">
        <v>35112.42</v>
      </c>
      <c r="E7" s="236">
        <v>110660.47</v>
      </c>
      <c r="F7" s="51">
        <f t="shared" si="0"/>
        <v>75548.05</v>
      </c>
    </row>
    <row r="8" spans="1:6" ht="15.75">
      <c r="A8" s="422">
        <v>512</v>
      </c>
      <c r="B8" s="259" t="s">
        <v>574</v>
      </c>
      <c r="C8" s="237" t="s">
        <v>575</v>
      </c>
      <c r="D8" s="236">
        <v>3567.11</v>
      </c>
      <c r="E8" s="236">
        <v>59.76</v>
      </c>
      <c r="F8" s="51">
        <f t="shared" si="0"/>
        <v>-3507.35</v>
      </c>
    </row>
    <row r="9" spans="1:6" ht="15.75">
      <c r="A9" s="422">
        <v>513</v>
      </c>
      <c r="B9" s="259" t="s">
        <v>576</v>
      </c>
      <c r="C9" s="237" t="s">
        <v>577</v>
      </c>
      <c r="D9" s="236">
        <v>0</v>
      </c>
      <c r="E9" s="236">
        <v>24.48</v>
      </c>
      <c r="F9" s="51">
        <f t="shared" si="0"/>
        <v>24.48</v>
      </c>
    </row>
    <row r="10" spans="1:6" ht="15.75">
      <c r="A10" s="422">
        <v>518</v>
      </c>
      <c r="B10" s="259" t="s">
        <v>578</v>
      </c>
      <c r="C10" s="237" t="s">
        <v>579</v>
      </c>
      <c r="D10" s="236">
        <v>107239.38</v>
      </c>
      <c r="E10" s="236">
        <v>112018.04</v>
      </c>
      <c r="F10" s="51">
        <f t="shared" si="0"/>
        <v>4778.659999999989</v>
      </c>
    </row>
    <row r="11" spans="1:6" ht="15.75">
      <c r="A11" s="422">
        <v>521</v>
      </c>
      <c r="B11" s="259" t="s">
        <v>580</v>
      </c>
      <c r="C11" s="237" t="s">
        <v>581</v>
      </c>
      <c r="D11" s="236">
        <v>369526.86</v>
      </c>
      <c r="E11" s="236">
        <v>388834.11</v>
      </c>
      <c r="F11" s="51">
        <f t="shared" si="0"/>
        <v>19307.25</v>
      </c>
    </row>
    <row r="12" spans="1:6" ht="15.75">
      <c r="A12" s="422">
        <v>524</v>
      </c>
      <c r="B12" s="259" t="s">
        <v>582</v>
      </c>
      <c r="C12" s="237" t="s">
        <v>583</v>
      </c>
      <c r="D12" s="236">
        <v>129281.71</v>
      </c>
      <c r="E12" s="236">
        <v>137120.69</v>
      </c>
      <c r="F12" s="51">
        <f t="shared" si="0"/>
        <v>7838.979999999996</v>
      </c>
    </row>
    <row r="13" spans="1:6" ht="15.75">
      <c r="A13" s="422">
        <v>525</v>
      </c>
      <c r="B13" s="259" t="s">
        <v>584</v>
      </c>
      <c r="C13" s="237" t="s">
        <v>585</v>
      </c>
      <c r="D13" s="236">
        <v>6047.19</v>
      </c>
      <c r="E13" s="236">
        <v>5746.25</v>
      </c>
      <c r="F13" s="51">
        <f t="shared" si="0"/>
        <v>-300.9399999999996</v>
      </c>
    </row>
    <row r="14" spans="1:6" ht="15.75">
      <c r="A14" s="422">
        <v>527</v>
      </c>
      <c r="B14" s="259" t="s">
        <v>586</v>
      </c>
      <c r="C14" s="237" t="s">
        <v>587</v>
      </c>
      <c r="D14" s="236">
        <v>28800.97</v>
      </c>
      <c r="E14" s="236">
        <v>24542.72</v>
      </c>
      <c r="F14" s="51">
        <f t="shared" si="0"/>
        <v>-4258.25</v>
      </c>
    </row>
    <row r="15" spans="1:6" ht="15.75">
      <c r="A15" s="422">
        <v>528</v>
      </c>
      <c r="B15" s="259" t="s">
        <v>588</v>
      </c>
      <c r="C15" s="237" t="s">
        <v>589</v>
      </c>
      <c r="D15" s="236">
        <v>0</v>
      </c>
      <c r="E15" s="236">
        <v>0</v>
      </c>
      <c r="F15" s="51">
        <f t="shared" si="0"/>
        <v>0</v>
      </c>
    </row>
    <row r="16" spans="1:6" ht="15.75">
      <c r="A16" s="422">
        <v>531</v>
      </c>
      <c r="B16" s="259" t="s">
        <v>590</v>
      </c>
      <c r="C16" s="237" t="s">
        <v>591</v>
      </c>
      <c r="D16" s="236">
        <v>0</v>
      </c>
      <c r="E16" s="236">
        <v>0</v>
      </c>
      <c r="F16" s="51">
        <f t="shared" si="0"/>
        <v>0</v>
      </c>
    </row>
    <row r="17" spans="1:6" ht="15.75">
      <c r="A17" s="422">
        <v>532</v>
      </c>
      <c r="B17" s="259" t="s">
        <v>592</v>
      </c>
      <c r="C17" s="237" t="s">
        <v>593</v>
      </c>
      <c r="D17" s="236">
        <v>0</v>
      </c>
      <c r="E17" s="236">
        <v>20269.1</v>
      </c>
      <c r="F17" s="51">
        <f t="shared" si="0"/>
        <v>20269.1</v>
      </c>
    </row>
    <row r="18" spans="1:6" ht="15.75">
      <c r="A18" s="422">
        <v>538</v>
      </c>
      <c r="B18" s="259" t="s">
        <v>594</v>
      </c>
      <c r="C18" s="237" t="s">
        <v>595</v>
      </c>
      <c r="D18" s="236">
        <v>12850.15</v>
      </c>
      <c r="E18" s="236">
        <v>0</v>
      </c>
      <c r="F18" s="51">
        <f t="shared" si="0"/>
        <v>-12850.15</v>
      </c>
    </row>
    <row r="19" spans="1:6" ht="15.75">
      <c r="A19" s="422">
        <v>541</v>
      </c>
      <c r="B19" s="259" t="s">
        <v>596</v>
      </c>
      <c r="C19" s="237" t="s">
        <v>597</v>
      </c>
      <c r="D19" s="236">
        <v>0</v>
      </c>
      <c r="E19" s="236">
        <v>0</v>
      </c>
      <c r="F19" s="51">
        <f t="shared" si="0"/>
        <v>0</v>
      </c>
    </row>
    <row r="20" spans="1:6" ht="15.75">
      <c r="A20" s="422">
        <v>542</v>
      </c>
      <c r="B20" s="259" t="s">
        <v>598</v>
      </c>
      <c r="C20" s="237" t="s">
        <v>599</v>
      </c>
      <c r="D20" s="236">
        <v>0</v>
      </c>
      <c r="E20" s="236">
        <v>0</v>
      </c>
      <c r="F20" s="51">
        <f t="shared" si="0"/>
        <v>0</v>
      </c>
    </row>
    <row r="21" spans="1:6" ht="15.75">
      <c r="A21" s="422">
        <v>543</v>
      </c>
      <c r="B21" s="259" t="s">
        <v>600</v>
      </c>
      <c r="C21" s="237" t="s">
        <v>601</v>
      </c>
      <c r="D21" s="236">
        <v>0</v>
      </c>
      <c r="E21" s="236">
        <v>0</v>
      </c>
      <c r="F21" s="51">
        <f t="shared" si="0"/>
        <v>0</v>
      </c>
    </row>
    <row r="22" spans="1:6" ht="15.75">
      <c r="A22" s="422">
        <v>544</v>
      </c>
      <c r="B22" s="259" t="s">
        <v>602</v>
      </c>
      <c r="C22" s="237" t="s">
        <v>603</v>
      </c>
      <c r="D22" s="236">
        <v>3.17</v>
      </c>
      <c r="E22" s="236">
        <v>0</v>
      </c>
      <c r="F22" s="51">
        <f t="shared" si="0"/>
        <v>-3.17</v>
      </c>
    </row>
    <row r="23" spans="1:6" ht="15.75">
      <c r="A23" s="422">
        <v>545</v>
      </c>
      <c r="B23" s="259" t="s">
        <v>604</v>
      </c>
      <c r="C23" s="237" t="s">
        <v>605</v>
      </c>
      <c r="D23" s="236">
        <v>0</v>
      </c>
      <c r="E23" s="236">
        <v>0</v>
      </c>
      <c r="F23" s="51">
        <f t="shared" si="0"/>
        <v>0</v>
      </c>
    </row>
    <row r="24" spans="1:6" ht="15.75">
      <c r="A24" s="422">
        <v>546</v>
      </c>
      <c r="B24" s="259" t="s">
        <v>606</v>
      </c>
      <c r="C24" s="237" t="s">
        <v>607</v>
      </c>
      <c r="D24" s="236">
        <v>0</v>
      </c>
      <c r="E24" s="236">
        <v>0</v>
      </c>
      <c r="F24" s="51">
        <f t="shared" si="0"/>
        <v>0</v>
      </c>
    </row>
    <row r="25" spans="1:6" ht="15.75">
      <c r="A25" s="422">
        <v>547</v>
      </c>
      <c r="B25" s="259" t="s">
        <v>608</v>
      </c>
      <c r="C25" s="237" t="s">
        <v>609</v>
      </c>
      <c r="D25" s="236">
        <v>0</v>
      </c>
      <c r="E25" s="236">
        <v>0</v>
      </c>
      <c r="F25" s="51">
        <f t="shared" si="0"/>
        <v>0</v>
      </c>
    </row>
    <row r="26" spans="1:6" ht="15.75">
      <c r="A26" s="422">
        <v>548</v>
      </c>
      <c r="B26" s="259" t="s">
        <v>610</v>
      </c>
      <c r="C26" s="237" t="s">
        <v>611</v>
      </c>
      <c r="D26" s="236">
        <v>0</v>
      </c>
      <c r="E26" s="236">
        <v>0</v>
      </c>
      <c r="F26" s="51">
        <f t="shared" si="0"/>
        <v>0</v>
      </c>
    </row>
    <row r="27" spans="1:6" ht="15.75">
      <c r="A27" s="422">
        <v>549</v>
      </c>
      <c r="B27" s="259" t="s">
        <v>612</v>
      </c>
      <c r="C27" s="237" t="s">
        <v>613</v>
      </c>
      <c r="D27" s="575">
        <f>83.66+61379.56+46609.17</f>
        <v>108072.39</v>
      </c>
      <c r="E27" s="236">
        <f>77.35+86316+78847</f>
        <v>165240.35</v>
      </c>
      <c r="F27" s="51">
        <f t="shared" si="0"/>
        <v>57167.96000000001</v>
      </c>
    </row>
    <row r="28" spans="1:6" ht="15.75">
      <c r="A28" s="422">
        <v>551</v>
      </c>
      <c r="B28" s="259" t="s">
        <v>614</v>
      </c>
      <c r="C28" s="237" t="s">
        <v>615</v>
      </c>
      <c r="D28" s="236">
        <v>20388.08</v>
      </c>
      <c r="E28" s="236">
        <v>17661.55</v>
      </c>
      <c r="F28" s="51">
        <f t="shared" si="0"/>
        <v>-2726.5300000000025</v>
      </c>
    </row>
    <row r="29" spans="1:6" ht="15.75">
      <c r="A29" s="424">
        <v>552</v>
      </c>
      <c r="B29" s="259" t="s">
        <v>744</v>
      </c>
      <c r="C29" s="237" t="s">
        <v>616</v>
      </c>
      <c r="D29" s="236">
        <v>0</v>
      </c>
      <c r="E29" s="236">
        <v>0</v>
      </c>
      <c r="F29" s="51">
        <f t="shared" si="0"/>
        <v>0</v>
      </c>
    </row>
    <row r="30" spans="1:6" ht="15.75">
      <c r="A30" s="424">
        <v>553</v>
      </c>
      <c r="B30" s="259" t="s">
        <v>617</v>
      </c>
      <c r="C30" s="237" t="s">
        <v>618</v>
      </c>
      <c r="D30" s="236">
        <v>0</v>
      </c>
      <c r="E30" s="236">
        <v>0</v>
      </c>
      <c r="F30" s="51">
        <f t="shared" si="0"/>
        <v>0</v>
      </c>
    </row>
    <row r="31" spans="1:6" ht="15.75">
      <c r="A31" s="424">
        <v>554</v>
      </c>
      <c r="B31" s="259" t="s">
        <v>619</v>
      </c>
      <c r="C31" s="237" t="s">
        <v>620</v>
      </c>
      <c r="D31" s="236">
        <v>0</v>
      </c>
      <c r="E31" s="236">
        <v>0</v>
      </c>
      <c r="F31" s="51">
        <f t="shared" si="0"/>
        <v>0</v>
      </c>
    </row>
    <row r="32" spans="1:6" ht="15.75">
      <c r="A32" s="424">
        <v>555</v>
      </c>
      <c r="B32" s="259" t="s">
        <v>621</v>
      </c>
      <c r="C32" s="237" t="s">
        <v>622</v>
      </c>
      <c r="D32" s="236">
        <v>0</v>
      </c>
      <c r="E32" s="236">
        <v>0</v>
      </c>
      <c r="F32" s="51">
        <f t="shared" si="0"/>
        <v>0</v>
      </c>
    </row>
    <row r="33" spans="1:6" ht="15.75">
      <c r="A33" s="424">
        <v>556</v>
      </c>
      <c r="B33" s="259" t="s">
        <v>623</v>
      </c>
      <c r="C33" s="237" t="s">
        <v>624</v>
      </c>
      <c r="D33" s="575">
        <v>54981.2</v>
      </c>
      <c r="E33" s="236">
        <v>65276.8</v>
      </c>
      <c r="F33" s="51">
        <f t="shared" si="0"/>
        <v>10295.600000000006</v>
      </c>
    </row>
    <row r="34" spans="1:6" ht="15.75">
      <c r="A34" s="424">
        <v>557</v>
      </c>
      <c r="B34" s="259" t="s">
        <v>625</v>
      </c>
      <c r="C34" s="237" t="s">
        <v>626</v>
      </c>
      <c r="D34" s="236">
        <v>0</v>
      </c>
      <c r="E34" s="236">
        <v>0</v>
      </c>
      <c r="F34" s="51">
        <f t="shared" si="0"/>
        <v>0</v>
      </c>
    </row>
    <row r="35" spans="1:6" ht="15.75">
      <c r="A35" s="424">
        <v>558</v>
      </c>
      <c r="B35" s="259" t="s">
        <v>627</v>
      </c>
      <c r="C35" s="237" t="s">
        <v>628</v>
      </c>
      <c r="D35" s="236">
        <v>0</v>
      </c>
      <c r="E35" s="236">
        <v>0</v>
      </c>
      <c r="F35" s="51">
        <f t="shared" si="0"/>
        <v>0</v>
      </c>
    </row>
    <row r="36" spans="1:6" ht="20.25" customHeight="1">
      <c r="A36" s="424">
        <v>561</v>
      </c>
      <c r="B36" s="259" t="s">
        <v>630</v>
      </c>
      <c r="C36" s="237" t="s">
        <v>629</v>
      </c>
      <c r="D36" s="236">
        <v>0</v>
      </c>
      <c r="E36" s="236">
        <v>0</v>
      </c>
      <c r="F36" s="51">
        <f t="shared" si="0"/>
        <v>0</v>
      </c>
    </row>
    <row r="37" spans="1:6" ht="15.75">
      <c r="A37" s="424">
        <v>562</v>
      </c>
      <c r="B37" s="259" t="s">
        <v>632</v>
      </c>
      <c r="C37" s="237" t="s">
        <v>631</v>
      </c>
      <c r="D37" s="236">
        <v>13760</v>
      </c>
      <c r="E37" s="236">
        <v>18890</v>
      </c>
      <c r="F37" s="51">
        <f t="shared" si="0"/>
        <v>5130</v>
      </c>
    </row>
    <row r="38" spans="1:6" ht="15.75">
      <c r="A38" s="424">
        <v>563</v>
      </c>
      <c r="B38" s="259" t="s">
        <v>634</v>
      </c>
      <c r="C38" s="237" t="s">
        <v>633</v>
      </c>
      <c r="D38" s="236">
        <v>0</v>
      </c>
      <c r="E38" s="236">
        <v>0</v>
      </c>
      <c r="F38" s="51">
        <f t="shared" si="0"/>
        <v>0</v>
      </c>
    </row>
    <row r="39" spans="1:6" ht="15.75">
      <c r="A39" s="425">
        <v>565</v>
      </c>
      <c r="B39" s="437" t="s">
        <v>743</v>
      </c>
      <c r="C39" s="237" t="s">
        <v>635</v>
      </c>
      <c r="D39" s="263">
        <v>0</v>
      </c>
      <c r="E39" s="263">
        <v>0</v>
      </c>
      <c r="F39" s="51">
        <f t="shared" si="0"/>
        <v>0</v>
      </c>
    </row>
    <row r="40" spans="1:6" ht="16.5" thickBot="1">
      <c r="A40" s="425">
        <v>567</v>
      </c>
      <c r="B40" s="260" t="s">
        <v>636</v>
      </c>
      <c r="C40" s="238" t="s">
        <v>637</v>
      </c>
      <c r="D40" s="263">
        <v>0</v>
      </c>
      <c r="E40" s="263">
        <v>0</v>
      </c>
      <c r="F40" s="264">
        <f t="shared" si="0"/>
        <v>0</v>
      </c>
    </row>
    <row r="41" spans="1:6" ht="24.75" customHeight="1" thickBot="1">
      <c r="A41" s="802" t="s">
        <v>779</v>
      </c>
      <c r="B41" s="803"/>
      <c r="C41" s="421" t="s">
        <v>638</v>
      </c>
      <c r="D41" s="239">
        <f>SUM(D4:D40)</f>
        <v>1529977.6799999997</v>
      </c>
      <c r="E41" s="239">
        <f>SUM(E4:E40)</f>
        <v>1709267.7000000002</v>
      </c>
      <c r="F41" s="240">
        <f>SUM(F4:F40)</f>
        <v>179290.01999999996</v>
      </c>
    </row>
    <row r="42" spans="2:5" ht="12.75">
      <c r="B42" s="185"/>
      <c r="C42" s="185"/>
      <c r="D42" s="185"/>
      <c r="E42" s="185"/>
    </row>
  </sheetData>
  <sheetProtection/>
  <mergeCells count="3">
    <mergeCell ref="A2:F2"/>
    <mergeCell ref="A1:F1"/>
    <mergeCell ref="A41:B41"/>
  </mergeCells>
  <printOptions/>
  <pageMargins left="0.3937007874015748" right="0.2362204724409449" top="0.5905511811023623" bottom="0.7480314960629921" header="0.31496062992125984" footer="0.31496062992125984"/>
  <pageSetup fitToHeight="1" fitToWidth="1" horizontalDpi="600" verticalDpi="600" orientation="portrait" paperSize="9" scale="89" r:id="rId1"/>
</worksheet>
</file>

<file path=xl/worksheets/sheet22.xml><?xml version="1.0" encoding="utf-8"?>
<worksheet xmlns="http://schemas.openxmlformats.org/spreadsheetml/2006/main" xmlns:r="http://schemas.openxmlformats.org/officeDocument/2006/relationships">
  <sheetPr>
    <tabColor rgb="FF92D050"/>
    <pageSetUpPr fitToPage="1"/>
  </sheetPr>
  <dimension ref="A1:G48"/>
  <sheetViews>
    <sheetView zoomScale="90" zoomScaleNormal="90"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G35" sqref="G35"/>
    </sheetView>
  </sheetViews>
  <sheetFormatPr defaultColWidth="9.140625" defaultRowHeight="12.75"/>
  <cols>
    <col min="1" max="1" width="3.57421875" style="195" customWidth="1"/>
    <col min="2" max="2" width="50.00390625" style="195" customWidth="1"/>
    <col min="3" max="3" width="7.421875" style="197" customWidth="1"/>
    <col min="4" max="4" width="17.00390625" style="198" customWidth="1"/>
    <col min="5" max="5" width="17.8515625" style="198" customWidth="1"/>
    <col min="6" max="6" width="17.7109375" style="198" customWidth="1"/>
    <col min="7" max="7" width="17.421875" style="198" customWidth="1"/>
    <col min="8" max="16384" width="9.140625" style="195" customWidth="1"/>
  </cols>
  <sheetData>
    <row r="1" spans="1:7" ht="35.25" customHeight="1">
      <c r="A1" s="730" t="s">
        <v>859</v>
      </c>
      <c r="B1" s="731"/>
      <c r="C1" s="731"/>
      <c r="D1" s="731"/>
      <c r="E1" s="731"/>
      <c r="F1" s="731"/>
      <c r="G1" s="732"/>
    </row>
    <row r="2" spans="1:7" ht="30" customHeight="1" thickBot="1">
      <c r="A2" s="808" t="s">
        <v>950</v>
      </c>
      <c r="B2" s="809"/>
      <c r="C2" s="809"/>
      <c r="D2" s="809"/>
      <c r="E2" s="809"/>
      <c r="F2" s="809"/>
      <c r="G2" s="810"/>
    </row>
    <row r="3" spans="1:7" ht="57.75" customHeight="1">
      <c r="A3" s="811" t="s">
        <v>446</v>
      </c>
      <c r="B3" s="812"/>
      <c r="C3" s="812" t="s">
        <v>494</v>
      </c>
      <c r="D3" s="815" t="s">
        <v>495</v>
      </c>
      <c r="E3" s="815"/>
      <c r="F3" s="815"/>
      <c r="G3" s="344" t="s">
        <v>496</v>
      </c>
    </row>
    <row r="4" spans="1:7" ht="16.5" thickBot="1">
      <c r="A4" s="813"/>
      <c r="B4" s="814"/>
      <c r="C4" s="814"/>
      <c r="D4" s="294" t="s">
        <v>442</v>
      </c>
      <c r="E4" s="294" t="s">
        <v>443</v>
      </c>
      <c r="F4" s="294" t="s">
        <v>444</v>
      </c>
      <c r="G4" s="295" t="s">
        <v>444</v>
      </c>
    </row>
    <row r="5" spans="1:7" ht="26.25" customHeight="1" thickBot="1">
      <c r="A5" s="816" t="s">
        <v>497</v>
      </c>
      <c r="B5" s="817"/>
      <c r="C5" s="348" t="s">
        <v>498</v>
      </c>
      <c r="D5" s="349">
        <v>1</v>
      </c>
      <c r="E5" s="296">
        <v>2</v>
      </c>
      <c r="F5" s="296">
        <v>3</v>
      </c>
      <c r="G5" s="297">
        <v>4</v>
      </c>
    </row>
    <row r="6" spans="1:7" ht="15.75" customHeight="1">
      <c r="A6" s="804" t="s">
        <v>564</v>
      </c>
      <c r="B6" s="805"/>
      <c r="C6" s="347" t="s">
        <v>326</v>
      </c>
      <c r="D6" s="285">
        <f>D7+D14+D26</f>
        <v>97705826.76</v>
      </c>
      <c r="E6" s="285">
        <f>E7+E14+E26</f>
        <v>33780082.81</v>
      </c>
      <c r="F6" s="285">
        <f>F7+F14+F26</f>
        <v>63925743.95</v>
      </c>
      <c r="G6" s="265">
        <f>G7+G14+G26</f>
        <v>64844770.31</v>
      </c>
    </row>
    <row r="7" spans="1:7" ht="15.75" customHeight="1">
      <c r="A7" s="231" t="s">
        <v>499</v>
      </c>
      <c r="B7" s="225" t="s">
        <v>791</v>
      </c>
      <c r="C7" s="226" t="s">
        <v>328</v>
      </c>
      <c r="D7" s="50">
        <f>D8+D9+D10+D11+D12+D13</f>
        <v>1201094.73</v>
      </c>
      <c r="E7" s="50">
        <f>E8+E9+E10+E11+E12+E13</f>
        <v>654338.09</v>
      </c>
      <c r="F7" s="50">
        <f>F8+F9+F10+F11+F12+F13</f>
        <v>546756.64</v>
      </c>
      <c r="G7" s="51">
        <f>G8+G9+G10+G11+G12+G13</f>
        <v>608230.42</v>
      </c>
    </row>
    <row r="8" spans="1:7" ht="31.5">
      <c r="A8" s="806"/>
      <c r="B8" s="227" t="s">
        <v>500</v>
      </c>
      <c r="C8" s="228" t="s">
        <v>330</v>
      </c>
      <c r="D8" s="346">
        <v>0</v>
      </c>
      <c r="E8" s="236">
        <v>0</v>
      </c>
      <c r="F8" s="236">
        <v>0</v>
      </c>
      <c r="G8" s="345">
        <v>0</v>
      </c>
    </row>
    <row r="9" spans="1:7" ht="15.75" customHeight="1">
      <c r="A9" s="807"/>
      <c r="B9" s="227" t="s">
        <v>501</v>
      </c>
      <c r="C9" s="228" t="s">
        <v>332</v>
      </c>
      <c r="D9" s="236">
        <v>1093444.51</v>
      </c>
      <c r="E9" s="236">
        <v>654338.09</v>
      </c>
      <c r="F9" s="236">
        <v>439106.42</v>
      </c>
      <c r="G9" s="345">
        <v>572958.03</v>
      </c>
    </row>
    <row r="10" spans="1:7" ht="15.75" customHeight="1">
      <c r="A10" s="807"/>
      <c r="B10" s="227" t="s">
        <v>502</v>
      </c>
      <c r="C10" s="228" t="s">
        <v>333</v>
      </c>
      <c r="D10" s="236">
        <v>0</v>
      </c>
      <c r="E10" s="236">
        <v>0</v>
      </c>
      <c r="F10" s="236">
        <v>0</v>
      </c>
      <c r="G10" s="345">
        <v>0</v>
      </c>
    </row>
    <row r="11" spans="1:7" ht="31.5">
      <c r="A11" s="807"/>
      <c r="B11" s="227" t="s">
        <v>503</v>
      </c>
      <c r="C11" s="228" t="s">
        <v>335</v>
      </c>
      <c r="D11" s="236">
        <v>0</v>
      </c>
      <c r="E11" s="236">
        <v>0</v>
      </c>
      <c r="F11" s="236">
        <v>0</v>
      </c>
      <c r="G11" s="345">
        <v>0</v>
      </c>
    </row>
    <row r="12" spans="1:7" ht="31.5">
      <c r="A12" s="807"/>
      <c r="B12" s="227" t="s">
        <v>563</v>
      </c>
      <c r="C12" s="228" t="s">
        <v>337</v>
      </c>
      <c r="D12" s="236">
        <v>107650.22</v>
      </c>
      <c r="E12" s="236">
        <v>0</v>
      </c>
      <c r="F12" s="236">
        <v>107650.22</v>
      </c>
      <c r="G12" s="345">
        <v>35272.39</v>
      </c>
    </row>
    <row r="13" spans="1:7" ht="31.5">
      <c r="A13" s="807"/>
      <c r="B13" s="227" t="s">
        <v>504</v>
      </c>
      <c r="C13" s="228" t="s">
        <v>339</v>
      </c>
      <c r="D13" s="236">
        <v>0</v>
      </c>
      <c r="E13" s="236">
        <v>0</v>
      </c>
      <c r="F13" s="236">
        <v>0</v>
      </c>
      <c r="G13" s="345">
        <v>0</v>
      </c>
    </row>
    <row r="14" spans="1:7" ht="15.75" customHeight="1">
      <c r="A14" s="231" t="s">
        <v>505</v>
      </c>
      <c r="B14" s="229" t="s">
        <v>792</v>
      </c>
      <c r="C14" s="226" t="s">
        <v>341</v>
      </c>
      <c r="D14" s="50">
        <v>96504732.03</v>
      </c>
      <c r="E14" s="50">
        <v>33125744.72</v>
      </c>
      <c r="F14" s="50">
        <v>63378987.31</v>
      </c>
      <c r="G14" s="51">
        <v>64236539.89</v>
      </c>
    </row>
    <row r="15" spans="1:7" ht="15.75" customHeight="1">
      <c r="A15" s="232"/>
      <c r="B15" s="230" t="s">
        <v>506</v>
      </c>
      <c r="C15" s="228" t="s">
        <v>343</v>
      </c>
      <c r="D15" s="236">
        <v>9722998.28</v>
      </c>
      <c r="E15" s="236">
        <v>0</v>
      </c>
      <c r="F15" s="236">
        <v>9722998.28</v>
      </c>
      <c r="G15" s="345">
        <v>9186049.75</v>
      </c>
    </row>
    <row r="16" spans="1:7" ht="15.75" customHeight="1">
      <c r="A16" s="232"/>
      <c r="B16" s="230" t="s">
        <v>507</v>
      </c>
      <c r="C16" s="228" t="s">
        <v>345</v>
      </c>
      <c r="D16" s="236">
        <v>49626.88</v>
      </c>
      <c r="E16" s="236">
        <v>0</v>
      </c>
      <c r="F16" s="236">
        <v>49626.88</v>
      </c>
      <c r="G16" s="345">
        <v>45018.88</v>
      </c>
    </row>
    <row r="17" spans="1:7" ht="15.75" customHeight="1">
      <c r="A17" s="232"/>
      <c r="B17" s="230" t="s">
        <v>508</v>
      </c>
      <c r="C17" s="228" t="s">
        <v>347</v>
      </c>
      <c r="D17" s="236">
        <v>49449124.32</v>
      </c>
      <c r="E17" s="236">
        <v>13447609.02</v>
      </c>
      <c r="F17" s="236">
        <v>36001515.3</v>
      </c>
      <c r="G17" s="345">
        <v>34893263.52</v>
      </c>
    </row>
    <row r="18" spans="1:7" ht="31.5">
      <c r="A18" s="232"/>
      <c r="B18" s="230" t="s">
        <v>720</v>
      </c>
      <c r="C18" s="228" t="s">
        <v>349</v>
      </c>
      <c r="D18" s="236">
        <v>35540855.94</v>
      </c>
      <c r="E18" s="236">
        <v>19355512.06</v>
      </c>
      <c r="F18" s="236">
        <v>16185343.88</v>
      </c>
      <c r="G18" s="345">
        <v>15381021.55</v>
      </c>
    </row>
    <row r="19" spans="1:7" ht="15.75" customHeight="1">
      <c r="A19" s="232"/>
      <c r="B19" s="230" t="s">
        <v>509</v>
      </c>
      <c r="C19" s="228" t="s">
        <v>351</v>
      </c>
      <c r="D19" s="236">
        <v>372616.1</v>
      </c>
      <c r="E19" s="236">
        <v>322623.64</v>
      </c>
      <c r="F19" s="236">
        <v>49922.46</v>
      </c>
      <c r="G19" s="345">
        <v>28965.46</v>
      </c>
    </row>
    <row r="20" spans="1:7" ht="31.5">
      <c r="A20" s="232"/>
      <c r="B20" s="230" t="s">
        <v>510</v>
      </c>
      <c r="C20" s="228" t="s">
        <v>353</v>
      </c>
      <c r="D20" s="236">
        <v>0</v>
      </c>
      <c r="E20" s="236">
        <v>0</v>
      </c>
      <c r="F20" s="236">
        <v>0</v>
      </c>
      <c r="G20" s="345">
        <v>0</v>
      </c>
    </row>
    <row r="21" spans="1:7" ht="15.75" customHeight="1">
      <c r="A21" s="232"/>
      <c r="B21" s="230" t="s">
        <v>511</v>
      </c>
      <c r="C21" s="228" t="s">
        <v>355</v>
      </c>
      <c r="D21" s="236">
        <v>0</v>
      </c>
      <c r="E21" s="236">
        <v>0</v>
      </c>
      <c r="F21" s="236">
        <v>0</v>
      </c>
      <c r="G21" s="345">
        <v>0</v>
      </c>
    </row>
    <row r="22" spans="1:7" ht="31.5">
      <c r="A22" s="232"/>
      <c r="B22" s="230" t="s">
        <v>512</v>
      </c>
      <c r="C22" s="228" t="s">
        <v>357</v>
      </c>
      <c r="D22" s="236">
        <v>0</v>
      </c>
      <c r="E22" s="236">
        <v>0</v>
      </c>
      <c r="F22" s="236">
        <v>0</v>
      </c>
      <c r="G22" s="345">
        <v>0</v>
      </c>
    </row>
    <row r="23" spans="1:7" ht="31.5">
      <c r="A23" s="232"/>
      <c r="B23" s="230" t="s">
        <v>513</v>
      </c>
      <c r="C23" s="228" t="s">
        <v>359</v>
      </c>
      <c r="D23" s="236">
        <v>0</v>
      </c>
      <c r="E23" s="236">
        <v>0</v>
      </c>
      <c r="F23" s="236">
        <v>0</v>
      </c>
      <c r="G23" s="345">
        <v>0</v>
      </c>
    </row>
    <row r="24" spans="1:7" ht="31.5">
      <c r="A24" s="232"/>
      <c r="B24" s="230" t="s">
        <v>514</v>
      </c>
      <c r="C24" s="228" t="s">
        <v>361</v>
      </c>
      <c r="D24" s="236">
        <v>1369510.51</v>
      </c>
      <c r="E24" s="236">
        <v>0</v>
      </c>
      <c r="F24" s="236">
        <v>1369510.51</v>
      </c>
      <c r="G24" s="345">
        <v>4702220.73</v>
      </c>
    </row>
    <row r="25" spans="1:7" ht="31.5">
      <c r="A25" s="233"/>
      <c r="B25" s="230" t="s">
        <v>515</v>
      </c>
      <c r="C25" s="228" t="s">
        <v>363</v>
      </c>
      <c r="D25" s="236">
        <v>0</v>
      </c>
      <c r="E25" s="236">
        <v>0</v>
      </c>
      <c r="F25" s="236">
        <v>0</v>
      </c>
      <c r="G25" s="345">
        <v>0</v>
      </c>
    </row>
    <row r="26" spans="1:7" ht="15.75" customHeight="1">
      <c r="A26" s="231" t="s">
        <v>516</v>
      </c>
      <c r="B26" s="229" t="s">
        <v>793</v>
      </c>
      <c r="C26" s="226" t="s">
        <v>365</v>
      </c>
      <c r="D26" s="50">
        <f>SUM(D27:D33)</f>
        <v>0</v>
      </c>
      <c r="E26" s="50">
        <f>SUM(E27:E33)</f>
        <v>0</v>
      </c>
      <c r="F26" s="50">
        <f>SUM(F27:F33)</f>
        <v>0</v>
      </c>
      <c r="G26" s="51">
        <f>SUM(G27:G33)</f>
        <v>0</v>
      </c>
    </row>
    <row r="27" spans="1:7" ht="31.5">
      <c r="A27" s="232"/>
      <c r="B27" s="464" t="s">
        <v>914</v>
      </c>
      <c r="C27" s="228" t="s">
        <v>367</v>
      </c>
      <c r="D27" s="236">
        <v>0</v>
      </c>
      <c r="E27" s="236">
        <v>0</v>
      </c>
      <c r="F27" s="236">
        <v>0</v>
      </c>
      <c r="G27" s="345">
        <v>0</v>
      </c>
    </row>
    <row r="28" spans="1:7" ht="31.5">
      <c r="A28" s="232"/>
      <c r="B28" s="464" t="s">
        <v>915</v>
      </c>
      <c r="C28" s="228" t="s">
        <v>369</v>
      </c>
      <c r="D28" s="236">
        <v>0</v>
      </c>
      <c r="E28" s="236">
        <v>0</v>
      </c>
      <c r="F28" s="236">
        <v>0</v>
      </c>
      <c r="G28" s="345">
        <v>0</v>
      </c>
    </row>
    <row r="29" spans="1:7" ht="31.5">
      <c r="A29" s="232"/>
      <c r="B29" s="464" t="s">
        <v>916</v>
      </c>
      <c r="C29" s="228" t="s">
        <v>371</v>
      </c>
      <c r="D29" s="236">
        <v>0</v>
      </c>
      <c r="E29" s="236">
        <v>0</v>
      </c>
      <c r="F29" s="236">
        <v>0</v>
      </c>
      <c r="G29" s="345">
        <v>0</v>
      </c>
    </row>
    <row r="30" spans="1:7" ht="31.5">
      <c r="A30" s="232"/>
      <c r="B30" s="230" t="s">
        <v>517</v>
      </c>
      <c r="C30" s="228" t="s">
        <v>373</v>
      </c>
      <c r="D30" s="236">
        <v>0</v>
      </c>
      <c r="E30" s="236">
        <v>0</v>
      </c>
      <c r="F30" s="236">
        <v>0</v>
      </c>
      <c r="G30" s="345">
        <v>0</v>
      </c>
    </row>
    <row r="31" spans="1:7" ht="20.25" customHeight="1">
      <c r="A31" s="232"/>
      <c r="B31" s="465" t="s">
        <v>917</v>
      </c>
      <c r="C31" s="228" t="s">
        <v>375</v>
      </c>
      <c r="D31" s="236">
        <v>0</v>
      </c>
      <c r="E31" s="236">
        <v>0</v>
      </c>
      <c r="F31" s="236">
        <v>0</v>
      </c>
      <c r="G31" s="345">
        <v>0</v>
      </c>
    </row>
    <row r="32" spans="1:7" ht="31.5">
      <c r="A32" s="233"/>
      <c r="B32" s="230" t="s">
        <v>518</v>
      </c>
      <c r="C32" s="228" t="s">
        <v>377</v>
      </c>
      <c r="D32" s="236">
        <v>0</v>
      </c>
      <c r="E32" s="236">
        <v>0</v>
      </c>
      <c r="F32" s="236">
        <v>0</v>
      </c>
      <c r="G32" s="345">
        <v>0</v>
      </c>
    </row>
    <row r="33" spans="1:7" ht="19.5" customHeight="1" thickBot="1">
      <c r="A33" s="413"/>
      <c r="B33" s="466" t="s">
        <v>918</v>
      </c>
      <c r="C33" s="414" t="s">
        <v>379</v>
      </c>
      <c r="D33" s="415">
        <v>0</v>
      </c>
      <c r="E33" s="415">
        <v>0</v>
      </c>
      <c r="F33" s="415">
        <v>0</v>
      </c>
      <c r="G33" s="416">
        <v>0</v>
      </c>
    </row>
    <row r="34" spans="1:7" s="197" customFormat="1" ht="18" customHeight="1">
      <c r="A34" s="196"/>
      <c r="B34" s="196"/>
      <c r="D34" s="198"/>
      <c r="E34" s="198"/>
      <c r="F34" s="198"/>
      <c r="G34" s="198"/>
    </row>
    <row r="35" spans="1:7" s="197" customFormat="1" ht="18" customHeight="1">
      <c r="A35" s="196"/>
      <c r="B35" s="196"/>
      <c r="D35" s="198"/>
      <c r="E35" s="198"/>
      <c r="F35" s="198"/>
      <c r="G35" s="19"/>
    </row>
    <row r="36" spans="1:7" s="197" customFormat="1" ht="18" customHeight="1">
      <c r="A36" s="196"/>
      <c r="B36" s="196"/>
      <c r="D36" s="198"/>
      <c r="E36" s="198"/>
      <c r="F36" s="198"/>
      <c r="G36" s="198"/>
    </row>
    <row r="37" spans="1:7" s="197" customFormat="1" ht="18" customHeight="1">
      <c r="A37" s="196"/>
      <c r="B37" s="196"/>
      <c r="D37" s="198"/>
      <c r="E37" s="198"/>
      <c r="F37" s="198"/>
      <c r="G37" s="198"/>
    </row>
    <row r="38" spans="1:7" s="197" customFormat="1" ht="18" customHeight="1">
      <c r="A38" s="196"/>
      <c r="B38" s="196"/>
      <c r="D38" s="198"/>
      <c r="E38" s="198"/>
      <c r="F38" s="198"/>
      <c r="G38" s="198"/>
    </row>
    <row r="39" spans="1:7" s="197" customFormat="1" ht="18" customHeight="1">
      <c r="A39" s="196"/>
      <c r="B39" s="196"/>
      <c r="D39" s="198"/>
      <c r="E39" s="198"/>
      <c r="F39" s="198"/>
      <c r="G39" s="198"/>
    </row>
    <row r="40" spans="1:7" s="197" customFormat="1" ht="18" customHeight="1">
      <c r="A40" s="196"/>
      <c r="B40" s="196"/>
      <c r="D40" s="198"/>
      <c r="E40" s="198"/>
      <c r="F40" s="198"/>
      <c r="G40" s="198"/>
    </row>
    <row r="41" spans="1:7" s="197" customFormat="1" ht="18" customHeight="1">
      <c r="A41" s="196"/>
      <c r="B41" s="196"/>
      <c r="D41" s="198"/>
      <c r="E41" s="198"/>
      <c r="F41" s="198"/>
      <c r="G41" s="198"/>
    </row>
    <row r="42" spans="1:7" s="197" customFormat="1" ht="18" customHeight="1">
      <c r="A42" s="195"/>
      <c r="B42" s="195"/>
      <c r="D42" s="198"/>
      <c r="E42" s="198"/>
      <c r="F42" s="198"/>
      <c r="G42" s="198"/>
    </row>
    <row r="43" spans="1:7" s="197" customFormat="1" ht="18" customHeight="1">
      <c r="A43" s="195"/>
      <c r="B43" s="195"/>
      <c r="D43" s="198"/>
      <c r="E43" s="198"/>
      <c r="F43" s="198"/>
      <c r="G43" s="198"/>
    </row>
    <row r="44" spans="1:7" s="197" customFormat="1" ht="18" customHeight="1">
      <c r="A44" s="195"/>
      <c r="B44" s="195"/>
      <c r="D44" s="198"/>
      <c r="E44" s="198"/>
      <c r="F44" s="198"/>
      <c r="G44" s="198"/>
    </row>
    <row r="45" spans="1:7" s="197" customFormat="1" ht="18" customHeight="1">
      <c r="A45" s="195"/>
      <c r="B45" s="195"/>
      <c r="D45" s="198"/>
      <c r="E45" s="198"/>
      <c r="F45" s="198"/>
      <c r="G45" s="198"/>
    </row>
    <row r="46" spans="1:7" s="197" customFormat="1" ht="18" customHeight="1">
      <c r="A46" s="195"/>
      <c r="B46" s="195"/>
      <c r="D46" s="198"/>
      <c r="E46" s="198"/>
      <c r="F46" s="198"/>
      <c r="G46" s="198"/>
    </row>
    <row r="47" spans="1:7" s="197" customFormat="1" ht="18" customHeight="1">
      <c r="A47" s="195"/>
      <c r="B47" s="195"/>
      <c r="D47" s="198"/>
      <c r="E47" s="198"/>
      <c r="F47" s="198"/>
      <c r="G47" s="198"/>
    </row>
    <row r="48" spans="1:7" s="197" customFormat="1" ht="18" customHeight="1">
      <c r="A48" s="195"/>
      <c r="B48" s="195"/>
      <c r="D48" s="198"/>
      <c r="E48" s="198"/>
      <c r="F48" s="198"/>
      <c r="G48" s="198"/>
    </row>
  </sheetData>
  <sheetProtection/>
  <mergeCells count="8">
    <mergeCell ref="A6:B6"/>
    <mergeCell ref="A8:A13"/>
    <mergeCell ref="A2:G2"/>
    <mergeCell ref="A1:G1"/>
    <mergeCell ref="A3:B4"/>
    <mergeCell ref="C3:C4"/>
    <mergeCell ref="D3:F3"/>
    <mergeCell ref="A5:B5"/>
  </mergeCells>
  <printOptions/>
  <pageMargins left="0.35433070866141736" right="0.35433070866141736" top="0.984251968503937" bottom="0.984251968503937" header="0.5118110236220472" footer="0.5118110236220472"/>
  <pageSetup fitToHeight="1" fitToWidth="1" horizontalDpi="600" verticalDpi="600" orientation="portrait" paperSize="9" scale="84" r:id="rId1"/>
</worksheet>
</file>

<file path=xl/worksheets/sheet23.xml><?xml version="1.0" encoding="utf-8"?>
<worksheet xmlns="http://schemas.openxmlformats.org/spreadsheetml/2006/main" xmlns:r="http://schemas.openxmlformats.org/officeDocument/2006/relationships">
  <sheetPr>
    <tabColor rgb="FF92D050"/>
    <pageSetUpPr fitToPage="1"/>
  </sheetPr>
  <dimension ref="A1:G39"/>
  <sheetViews>
    <sheetView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G39" sqref="G39"/>
    </sheetView>
  </sheetViews>
  <sheetFormatPr defaultColWidth="9.140625" defaultRowHeight="12.75"/>
  <cols>
    <col min="1" max="1" width="2.421875" style="199" customWidth="1"/>
    <col min="2" max="2" width="52.00390625" style="199" customWidth="1"/>
    <col min="3" max="3" width="7.421875" style="199" customWidth="1"/>
    <col min="4" max="4" width="14.421875" style="202" customWidth="1"/>
    <col min="5" max="5" width="15.00390625" style="202" customWidth="1"/>
    <col min="6" max="6" width="14.421875" style="202" customWidth="1"/>
    <col min="7" max="7" width="17.7109375" style="202" customWidth="1"/>
    <col min="8" max="16384" width="9.140625" style="199" customWidth="1"/>
  </cols>
  <sheetData>
    <row r="1" spans="1:7" ht="24.75" customHeight="1" thickBot="1">
      <c r="A1" s="825" t="s">
        <v>858</v>
      </c>
      <c r="B1" s="826"/>
      <c r="C1" s="826"/>
      <c r="D1" s="826"/>
      <c r="E1" s="826"/>
      <c r="F1" s="826"/>
      <c r="G1" s="827"/>
    </row>
    <row r="2" spans="1:7" ht="33" customHeight="1">
      <c r="A2" s="822" t="s">
        <v>950</v>
      </c>
      <c r="B2" s="823"/>
      <c r="C2" s="823"/>
      <c r="D2" s="823"/>
      <c r="E2" s="823"/>
      <c r="F2" s="823"/>
      <c r="G2" s="824"/>
    </row>
    <row r="3" spans="1:7" ht="61.5" customHeight="1">
      <c r="A3" s="832" t="s">
        <v>446</v>
      </c>
      <c r="B3" s="833"/>
      <c r="C3" s="833"/>
      <c r="D3" s="836" t="s">
        <v>519</v>
      </c>
      <c r="E3" s="836"/>
      <c r="F3" s="836"/>
      <c r="G3" s="234" t="s">
        <v>496</v>
      </c>
    </row>
    <row r="4" spans="1:7" ht="16.5" thickBot="1">
      <c r="A4" s="834"/>
      <c r="B4" s="835"/>
      <c r="C4" s="835"/>
      <c r="D4" s="289" t="s">
        <v>442</v>
      </c>
      <c r="E4" s="289" t="s">
        <v>443</v>
      </c>
      <c r="F4" s="289" t="s">
        <v>444</v>
      </c>
      <c r="G4" s="290" t="s">
        <v>444</v>
      </c>
    </row>
    <row r="5" spans="1:7" ht="21.75" customHeight="1" thickBot="1">
      <c r="A5" s="837" t="s">
        <v>497</v>
      </c>
      <c r="B5" s="838"/>
      <c r="C5" s="291" t="s">
        <v>498</v>
      </c>
      <c r="D5" s="292">
        <v>1</v>
      </c>
      <c r="E5" s="292">
        <v>2</v>
      </c>
      <c r="F5" s="292">
        <v>3</v>
      </c>
      <c r="G5" s="293">
        <v>4</v>
      </c>
    </row>
    <row r="6" spans="1:7" ht="15.75" customHeight="1">
      <c r="A6" s="839" t="s">
        <v>790</v>
      </c>
      <c r="B6" s="840"/>
      <c r="C6" s="426" t="s">
        <v>381</v>
      </c>
      <c r="D6" s="285">
        <f>D7+D14+D19+D28</f>
        <v>19877665.229999997</v>
      </c>
      <c r="E6" s="285">
        <f>E7+E14+E19+E28</f>
        <v>0</v>
      </c>
      <c r="F6" s="285">
        <f>F7+F14+F19+F28</f>
        <v>19877665.229999997</v>
      </c>
      <c r="G6" s="265">
        <f>G7+G14+G19+G28</f>
        <v>12910508.6</v>
      </c>
    </row>
    <row r="7" spans="1:7" ht="15.75" customHeight="1">
      <c r="A7" s="244" t="s">
        <v>499</v>
      </c>
      <c r="B7" s="245" t="s">
        <v>520</v>
      </c>
      <c r="C7" s="427" t="s">
        <v>383</v>
      </c>
      <c r="D7" s="50">
        <f>SUM(D8:D13)</f>
        <v>156729.86</v>
      </c>
      <c r="E7" s="50">
        <f>SUM(E8:E13)</f>
        <v>0</v>
      </c>
      <c r="F7" s="50">
        <f>SUM(F8:F13)</f>
        <v>156729.86</v>
      </c>
      <c r="G7" s="51">
        <f>SUM(G8:G13)</f>
        <v>165461.44</v>
      </c>
    </row>
    <row r="8" spans="1:7" ht="15.75" customHeight="1">
      <c r="A8" s="829"/>
      <c r="B8" s="247" t="s">
        <v>521</v>
      </c>
      <c r="C8" s="428" t="s">
        <v>385</v>
      </c>
      <c r="D8" s="566">
        <v>82306.3</v>
      </c>
      <c r="E8" s="567">
        <v>0</v>
      </c>
      <c r="F8" s="566">
        <v>82306.3</v>
      </c>
      <c r="G8" s="568">
        <v>88968.81</v>
      </c>
    </row>
    <row r="9" spans="1:7" ht="31.5">
      <c r="A9" s="841"/>
      <c r="B9" s="247" t="s">
        <v>522</v>
      </c>
      <c r="C9" s="428" t="s">
        <v>387</v>
      </c>
      <c r="D9" s="566">
        <v>0</v>
      </c>
      <c r="E9" s="567">
        <v>0</v>
      </c>
      <c r="F9" s="566">
        <v>0</v>
      </c>
      <c r="G9" s="568">
        <v>0</v>
      </c>
    </row>
    <row r="10" spans="1:7" ht="15.75" customHeight="1">
      <c r="A10" s="841"/>
      <c r="B10" s="247" t="s">
        <v>523</v>
      </c>
      <c r="C10" s="428" t="s">
        <v>389</v>
      </c>
      <c r="D10" s="566">
        <v>27733.79</v>
      </c>
      <c r="E10" s="567">
        <v>0</v>
      </c>
      <c r="F10" s="566">
        <v>27733.79</v>
      </c>
      <c r="G10" s="568">
        <v>33285.35</v>
      </c>
    </row>
    <row r="11" spans="1:7" ht="15.75" customHeight="1">
      <c r="A11" s="841"/>
      <c r="B11" s="247" t="s">
        <v>524</v>
      </c>
      <c r="C11" s="428" t="s">
        <v>391</v>
      </c>
      <c r="D11" s="566">
        <v>0</v>
      </c>
      <c r="E11" s="567">
        <v>0</v>
      </c>
      <c r="F11" s="566">
        <v>0</v>
      </c>
      <c r="G11" s="568">
        <v>0</v>
      </c>
    </row>
    <row r="12" spans="1:7" ht="15.75" customHeight="1">
      <c r="A12" s="841"/>
      <c r="B12" s="247" t="s">
        <v>525</v>
      </c>
      <c r="C12" s="428" t="s">
        <v>393</v>
      </c>
      <c r="D12" s="566">
        <v>46689.77</v>
      </c>
      <c r="E12" s="567">
        <v>0</v>
      </c>
      <c r="F12" s="566">
        <v>46689.77</v>
      </c>
      <c r="G12" s="568">
        <v>43207.28</v>
      </c>
    </row>
    <row r="13" spans="1:7" ht="15.75" customHeight="1">
      <c r="A13" s="841"/>
      <c r="B13" s="247" t="s">
        <v>921</v>
      </c>
      <c r="C13" s="428" t="s">
        <v>395</v>
      </c>
      <c r="D13" s="566">
        <v>0</v>
      </c>
      <c r="E13" s="567">
        <v>0</v>
      </c>
      <c r="F13" s="566">
        <v>0</v>
      </c>
      <c r="G13" s="568">
        <v>0</v>
      </c>
    </row>
    <row r="14" spans="1:7" ht="15.75" customHeight="1">
      <c r="A14" s="248" t="s">
        <v>505</v>
      </c>
      <c r="B14" s="245" t="s">
        <v>789</v>
      </c>
      <c r="C14" s="429" t="s">
        <v>397</v>
      </c>
      <c r="D14" s="50">
        <f>SUM(D15:D18)</f>
        <v>42.73</v>
      </c>
      <c r="E14" s="50">
        <f>SUM(E15:E18)</f>
        <v>0</v>
      </c>
      <c r="F14" s="50">
        <f>SUM(F15:F18)</f>
        <v>42.73</v>
      </c>
      <c r="G14" s="51">
        <f>SUM(G15:G18)</f>
        <v>42.73</v>
      </c>
    </row>
    <row r="15" spans="1:7" ht="31.5">
      <c r="A15" s="828"/>
      <c r="B15" s="438" t="s">
        <v>919</v>
      </c>
      <c r="C15" s="428" t="s">
        <v>399</v>
      </c>
      <c r="D15" s="566">
        <v>42.73</v>
      </c>
      <c r="E15" s="567">
        <v>0</v>
      </c>
      <c r="F15" s="566">
        <v>42.73</v>
      </c>
      <c r="G15" s="568">
        <v>42.73</v>
      </c>
    </row>
    <row r="16" spans="1:7" ht="15.75">
      <c r="A16" s="828"/>
      <c r="B16" s="247" t="s">
        <v>526</v>
      </c>
      <c r="C16" s="428" t="s">
        <v>401</v>
      </c>
      <c r="D16" s="566">
        <v>0</v>
      </c>
      <c r="E16" s="567">
        <v>0</v>
      </c>
      <c r="F16" s="566">
        <v>0</v>
      </c>
      <c r="G16" s="568">
        <v>0</v>
      </c>
    </row>
    <row r="17" spans="1:7" ht="31.5">
      <c r="A17" s="828"/>
      <c r="B17" s="247" t="s">
        <v>780</v>
      </c>
      <c r="C17" s="428" t="s">
        <v>403</v>
      </c>
      <c r="D17" s="566">
        <v>0</v>
      </c>
      <c r="E17" s="567">
        <v>0</v>
      </c>
      <c r="F17" s="566">
        <v>0</v>
      </c>
      <c r="G17" s="568">
        <v>0</v>
      </c>
    </row>
    <row r="18" spans="1:7" ht="31.5">
      <c r="A18" s="829"/>
      <c r="B18" s="247" t="s">
        <v>745</v>
      </c>
      <c r="C18" s="428" t="s">
        <v>405</v>
      </c>
      <c r="D18" s="566">
        <v>0</v>
      </c>
      <c r="E18" s="567">
        <v>0</v>
      </c>
      <c r="F18" s="566">
        <v>0</v>
      </c>
      <c r="G18" s="568">
        <v>0</v>
      </c>
    </row>
    <row r="19" spans="1:7" ht="15.75" customHeight="1">
      <c r="A19" s="251" t="s">
        <v>516</v>
      </c>
      <c r="B19" s="245" t="s">
        <v>788</v>
      </c>
      <c r="C19" s="429" t="s">
        <v>407</v>
      </c>
      <c r="D19" s="50">
        <f>SUM(D20:D27)</f>
        <v>1247180.2200000002</v>
      </c>
      <c r="E19" s="50">
        <f>SUM(E20:E27)</f>
        <v>0</v>
      </c>
      <c r="F19" s="50">
        <f>SUM(F20:F27)</f>
        <v>1247180.2200000002</v>
      </c>
      <c r="G19" s="242">
        <f>SUM(G20:G27)</f>
        <v>1100749.1</v>
      </c>
    </row>
    <row r="20" spans="1:7" ht="31.5">
      <c r="A20" s="828"/>
      <c r="B20" s="250" t="s">
        <v>527</v>
      </c>
      <c r="C20" s="428" t="s">
        <v>409</v>
      </c>
      <c r="D20" s="566">
        <v>617885.18</v>
      </c>
      <c r="E20" s="567">
        <v>0</v>
      </c>
      <c r="F20" s="566">
        <v>617885.18</v>
      </c>
      <c r="G20" s="568">
        <v>325707.66</v>
      </c>
    </row>
    <row r="21" spans="1:7" ht="15.75" customHeight="1">
      <c r="A21" s="828"/>
      <c r="B21" s="247" t="s">
        <v>526</v>
      </c>
      <c r="C21" s="428" t="s">
        <v>410</v>
      </c>
      <c r="D21" s="566">
        <v>31444.54</v>
      </c>
      <c r="E21" s="567">
        <v>0</v>
      </c>
      <c r="F21" s="566">
        <v>31444.54</v>
      </c>
      <c r="G21" s="568">
        <v>28198.06</v>
      </c>
    </row>
    <row r="22" spans="1:7" ht="15.75" customHeight="1">
      <c r="A22" s="828"/>
      <c r="B22" s="247" t="s">
        <v>528</v>
      </c>
      <c r="C22" s="428" t="s">
        <v>412</v>
      </c>
      <c r="D22" s="566">
        <v>0</v>
      </c>
      <c r="E22" s="567">
        <v>0</v>
      </c>
      <c r="F22" s="566">
        <v>0</v>
      </c>
      <c r="G22" s="568">
        <v>0</v>
      </c>
    </row>
    <row r="23" spans="1:7" ht="15.75">
      <c r="A23" s="828"/>
      <c r="B23" s="247" t="s">
        <v>529</v>
      </c>
      <c r="C23" s="428" t="s">
        <v>414</v>
      </c>
      <c r="D23" s="566">
        <v>99413.17</v>
      </c>
      <c r="E23" s="567">
        <v>0</v>
      </c>
      <c r="F23" s="566">
        <v>99413.17</v>
      </c>
      <c r="G23" s="568">
        <v>0</v>
      </c>
    </row>
    <row r="24" spans="1:7" ht="31.5">
      <c r="A24" s="828"/>
      <c r="B24" s="467" t="s">
        <v>920</v>
      </c>
      <c r="C24" s="428" t="s">
        <v>416</v>
      </c>
      <c r="D24" s="566">
        <v>496488.87</v>
      </c>
      <c r="E24" s="567">
        <v>0</v>
      </c>
      <c r="F24" s="566">
        <v>496488.87</v>
      </c>
      <c r="G24" s="568">
        <v>733173.31</v>
      </c>
    </row>
    <row r="25" spans="1:7" ht="31.5">
      <c r="A25" s="828"/>
      <c r="B25" s="247" t="s">
        <v>781</v>
      </c>
      <c r="C25" s="428" t="s">
        <v>417</v>
      </c>
      <c r="D25" s="566">
        <v>0</v>
      </c>
      <c r="E25" s="567">
        <v>0</v>
      </c>
      <c r="F25" s="566">
        <v>0</v>
      </c>
      <c r="G25" s="568">
        <v>0</v>
      </c>
    </row>
    <row r="26" spans="1:7" ht="15.75" customHeight="1">
      <c r="A26" s="829"/>
      <c r="B26" s="247" t="s">
        <v>782</v>
      </c>
      <c r="C26" s="428" t="s">
        <v>419</v>
      </c>
      <c r="D26" s="566">
        <v>0</v>
      </c>
      <c r="E26" s="567">
        <v>0</v>
      </c>
      <c r="F26" s="566">
        <v>0</v>
      </c>
      <c r="G26" s="568">
        <v>0</v>
      </c>
    </row>
    <row r="27" spans="1:7" ht="31.5">
      <c r="A27" s="246"/>
      <c r="B27" s="247" t="s">
        <v>745</v>
      </c>
      <c r="C27" s="428" t="s">
        <v>420</v>
      </c>
      <c r="D27" s="566">
        <v>1948.46</v>
      </c>
      <c r="E27" s="567">
        <v>0</v>
      </c>
      <c r="F27" s="566">
        <v>1948.46</v>
      </c>
      <c r="G27" s="568">
        <v>13670.07</v>
      </c>
    </row>
    <row r="28" spans="1:7" ht="15.75" customHeight="1">
      <c r="A28" s="251" t="s">
        <v>530</v>
      </c>
      <c r="B28" s="245" t="s">
        <v>787</v>
      </c>
      <c r="C28" s="429" t="s">
        <v>422</v>
      </c>
      <c r="D28" s="50">
        <f>SUM(D29:D33)</f>
        <v>18473712.419999998</v>
      </c>
      <c r="E28" s="50">
        <f>SUM(E29:E33)</f>
        <v>0</v>
      </c>
      <c r="F28" s="50">
        <f>SUM(F29:F33)</f>
        <v>18473712.419999998</v>
      </c>
      <c r="G28" s="51">
        <f>SUM(G29:G33)</f>
        <v>11644255.33</v>
      </c>
    </row>
    <row r="29" spans="1:7" ht="15.75" customHeight="1">
      <c r="A29" s="828"/>
      <c r="B29" s="250" t="s">
        <v>531</v>
      </c>
      <c r="C29" s="428" t="s">
        <v>424</v>
      </c>
      <c r="D29" s="566">
        <v>14756.86</v>
      </c>
      <c r="E29" s="567">
        <v>0</v>
      </c>
      <c r="F29" s="566">
        <v>14756.86</v>
      </c>
      <c r="G29" s="568">
        <v>11750.35</v>
      </c>
    </row>
    <row r="30" spans="1:7" ht="15.75" customHeight="1">
      <c r="A30" s="828"/>
      <c r="B30" s="247" t="s">
        <v>783</v>
      </c>
      <c r="C30" s="428" t="s">
        <v>426</v>
      </c>
      <c r="D30" s="566">
        <v>18458955.56</v>
      </c>
      <c r="E30" s="567">
        <v>0</v>
      </c>
      <c r="F30" s="566">
        <v>18458955.56</v>
      </c>
      <c r="G30" s="568">
        <v>11632504.98</v>
      </c>
    </row>
    <row r="31" spans="1:7" ht="31.5">
      <c r="A31" s="828"/>
      <c r="B31" s="247" t="s">
        <v>532</v>
      </c>
      <c r="C31" s="428" t="s">
        <v>428</v>
      </c>
      <c r="D31" s="566">
        <v>0</v>
      </c>
      <c r="E31" s="567">
        <v>0</v>
      </c>
      <c r="F31" s="566">
        <v>0</v>
      </c>
      <c r="G31" s="568">
        <v>0</v>
      </c>
    </row>
    <row r="32" spans="1:7" ht="31.5" customHeight="1">
      <c r="A32" s="828"/>
      <c r="B32" s="247" t="s">
        <v>429</v>
      </c>
      <c r="C32" s="428" t="s">
        <v>430</v>
      </c>
      <c r="D32" s="566">
        <v>0</v>
      </c>
      <c r="E32" s="567">
        <v>0</v>
      </c>
      <c r="F32" s="566">
        <v>0</v>
      </c>
      <c r="G32" s="568">
        <v>0</v>
      </c>
    </row>
    <row r="33" spans="1:7" ht="31.5" customHeight="1" thickBot="1">
      <c r="A33" s="828"/>
      <c r="B33" s="252" t="s">
        <v>784</v>
      </c>
      <c r="C33" s="430" t="s">
        <v>432</v>
      </c>
      <c r="D33" s="569">
        <v>0</v>
      </c>
      <c r="E33" s="570">
        <v>0</v>
      </c>
      <c r="F33" s="569">
        <v>0</v>
      </c>
      <c r="G33" s="571">
        <v>0</v>
      </c>
    </row>
    <row r="34" spans="1:7" ht="33" customHeight="1" thickBot="1">
      <c r="A34" s="830" t="s">
        <v>785</v>
      </c>
      <c r="B34" s="831"/>
      <c r="C34" s="431" t="s">
        <v>434</v>
      </c>
      <c r="D34" s="239">
        <f>D35+D36</f>
        <v>163253.44</v>
      </c>
      <c r="E34" s="239">
        <f>E35+E36</f>
        <v>0</v>
      </c>
      <c r="F34" s="239">
        <f>F35+F36</f>
        <v>163253.44</v>
      </c>
      <c r="G34" s="240">
        <f>G35+G36</f>
        <v>115263.93</v>
      </c>
    </row>
    <row r="35" spans="1:7" ht="18" customHeight="1">
      <c r="A35" s="818" t="s">
        <v>499</v>
      </c>
      <c r="B35" s="250" t="s">
        <v>533</v>
      </c>
      <c r="C35" s="432" t="s">
        <v>436</v>
      </c>
      <c r="D35" s="572">
        <v>163253.44</v>
      </c>
      <c r="E35" s="573">
        <v>0</v>
      </c>
      <c r="F35" s="572">
        <v>163253.44</v>
      </c>
      <c r="G35" s="574">
        <v>115263.93</v>
      </c>
    </row>
    <row r="36" spans="1:7" ht="18" customHeight="1" thickBot="1">
      <c r="A36" s="819"/>
      <c r="B36" s="252" t="s">
        <v>534</v>
      </c>
      <c r="C36" s="430" t="s">
        <v>438</v>
      </c>
      <c r="D36" s="569">
        <v>0</v>
      </c>
      <c r="E36" s="570">
        <v>0</v>
      </c>
      <c r="F36" s="569">
        <v>0</v>
      </c>
      <c r="G36" s="571">
        <v>0</v>
      </c>
    </row>
    <row r="37" spans="1:7" ht="18" customHeight="1" thickBot="1">
      <c r="A37" s="820" t="s">
        <v>786</v>
      </c>
      <c r="B37" s="821"/>
      <c r="C37" s="433" t="s">
        <v>440</v>
      </c>
      <c r="D37" s="239">
        <f>'T24a_Aktíva_1'!D6+'T24b_Aktíva_2'!D6+'T24b_Aktíva_2'!D34</f>
        <v>117746745.43</v>
      </c>
      <c r="E37" s="239">
        <f>'T24a_Aktíva_1'!E6+'T24b_Aktíva_2'!E6+'T24b_Aktíva_2'!E34</f>
        <v>33780082.81</v>
      </c>
      <c r="F37" s="239">
        <f>'T24a_Aktíva_1'!F6+'T24b_Aktíva_2'!F6+'T24b_Aktíva_2'!F34</f>
        <v>83966662.62</v>
      </c>
      <c r="G37" s="240">
        <f>'T24a_Aktíva_1'!G6+'T24b_Aktíva_2'!G6+'T24b_Aktíva_2'!G34</f>
        <v>77870542.84</v>
      </c>
    </row>
    <row r="38" spans="1:3" ht="18" customHeight="1">
      <c r="A38" s="200"/>
      <c r="B38" s="200"/>
      <c r="C38" s="201"/>
    </row>
    <row r="39" spans="1:7" ht="18" customHeight="1">
      <c r="A39" s="200"/>
      <c r="B39" s="200"/>
      <c r="C39" s="201"/>
      <c r="G39" s="19"/>
    </row>
    <row r="40" ht="18" customHeight="1"/>
    <row r="41" ht="18" customHeight="1"/>
    <row r="42" ht="18" customHeight="1"/>
    <row r="43" ht="18" customHeight="1"/>
    <row r="44" ht="18" customHeight="1"/>
    <row r="45" ht="18" customHeight="1"/>
    <row r="46" ht="18" customHeight="1"/>
  </sheetData>
  <sheetProtection/>
  <mergeCells count="14">
    <mergeCell ref="D3:F3"/>
    <mergeCell ref="A5:B5"/>
    <mergeCell ref="A6:B6"/>
    <mergeCell ref="A8:A13"/>
    <mergeCell ref="A35:A36"/>
    <mergeCell ref="A37:B37"/>
    <mergeCell ref="A2:G2"/>
    <mergeCell ref="A1:G1"/>
    <mergeCell ref="A15:A18"/>
    <mergeCell ref="A20:A26"/>
    <mergeCell ref="A29:A33"/>
    <mergeCell ref="A34:B34"/>
    <mergeCell ref="A3:B4"/>
    <mergeCell ref="C3:C4"/>
  </mergeCells>
  <printOptions/>
  <pageMargins left="0.3937007874015748" right="0.35433070866141736" top="0.52" bottom="0.984251968503937" header="0.5118110236220472" footer="0.5118110236220472"/>
  <pageSetup fitToHeight="1" fitToWidth="1" horizontalDpi="600" verticalDpi="600" orientation="portrait" paperSize="9" scale="87" r:id="rId1"/>
</worksheet>
</file>

<file path=xl/worksheets/sheet24.xml><?xml version="1.0" encoding="utf-8"?>
<worksheet xmlns="http://schemas.openxmlformats.org/spreadsheetml/2006/main" xmlns:r="http://schemas.openxmlformats.org/officeDocument/2006/relationships">
  <sheetPr>
    <tabColor rgb="FF92D050"/>
    <pageSetUpPr fitToPage="1"/>
  </sheetPr>
  <dimension ref="A1:J53"/>
  <sheetViews>
    <sheetView zoomScalePageLayoutView="0" workbookViewId="0" topLeftCell="A1">
      <pane xSplit="5" ySplit="5" topLeftCell="F6" activePane="bottomRight" state="frozen"/>
      <selection pane="topLeft" activeCell="A1" sqref="A1"/>
      <selection pane="topRight" activeCell="F1" sqref="F1"/>
      <selection pane="bottomLeft" activeCell="A6" sqref="A6"/>
      <selection pane="bottomRight" activeCell="G53" sqref="G53"/>
    </sheetView>
  </sheetViews>
  <sheetFormatPr defaultColWidth="9.140625" defaultRowHeight="12.75"/>
  <cols>
    <col min="1" max="1" width="4.00390625" style="199" customWidth="1"/>
    <col min="2" max="2" width="60.140625" style="199" customWidth="1"/>
    <col min="3" max="3" width="6.57421875" style="199" customWidth="1"/>
    <col min="4" max="5" width="11.7109375" style="199" hidden="1" customWidth="1"/>
    <col min="6" max="6" width="18.00390625" style="203" customWidth="1"/>
    <col min="7" max="7" width="16.57421875" style="204" customWidth="1"/>
    <col min="8" max="16384" width="9.140625" style="199" customWidth="1"/>
  </cols>
  <sheetData>
    <row r="1" spans="1:7" ht="38.25" customHeight="1" thickBot="1">
      <c r="A1" s="825" t="s">
        <v>857</v>
      </c>
      <c r="B1" s="826"/>
      <c r="C1" s="826"/>
      <c r="D1" s="826"/>
      <c r="E1" s="826"/>
      <c r="F1" s="826"/>
      <c r="G1" s="827"/>
    </row>
    <row r="2" spans="1:7" ht="33" customHeight="1" thickBot="1">
      <c r="A2" s="862" t="s">
        <v>950</v>
      </c>
      <c r="B2" s="863"/>
      <c r="C2" s="863"/>
      <c r="D2" s="863"/>
      <c r="E2" s="863"/>
      <c r="F2" s="863"/>
      <c r="G2" s="864"/>
    </row>
    <row r="3" spans="1:7" ht="35.25" customHeight="1">
      <c r="A3" s="842" t="s">
        <v>535</v>
      </c>
      <c r="B3" s="843"/>
      <c r="C3" s="843"/>
      <c r="D3" s="846" t="s">
        <v>519</v>
      </c>
      <c r="E3" s="847"/>
      <c r="F3" s="848"/>
      <c r="G3" s="852" t="s">
        <v>496</v>
      </c>
    </row>
    <row r="4" spans="1:7" ht="42.75" customHeight="1" thickBot="1">
      <c r="A4" s="844"/>
      <c r="B4" s="845"/>
      <c r="C4" s="845"/>
      <c r="D4" s="849"/>
      <c r="E4" s="850"/>
      <c r="F4" s="851"/>
      <c r="G4" s="853"/>
    </row>
    <row r="5" spans="1:7" ht="19.5" customHeight="1" thickBot="1">
      <c r="A5" s="854" t="s">
        <v>497</v>
      </c>
      <c r="B5" s="855"/>
      <c r="C5" s="286" t="s">
        <v>498</v>
      </c>
      <c r="D5" s="286">
        <v>1</v>
      </c>
      <c r="E5" s="286">
        <v>2</v>
      </c>
      <c r="F5" s="287">
        <v>5</v>
      </c>
      <c r="G5" s="288">
        <v>6</v>
      </c>
    </row>
    <row r="6" spans="1:10" ht="30.75" customHeight="1">
      <c r="A6" s="856" t="s">
        <v>794</v>
      </c>
      <c r="B6" s="857"/>
      <c r="C6" s="334" t="s">
        <v>449</v>
      </c>
      <c r="D6" s="335">
        <f>D7+D13</f>
        <v>207980</v>
      </c>
      <c r="E6" s="335">
        <f>E7+E13</f>
        <v>0</v>
      </c>
      <c r="F6" s="336">
        <f>F7+F13+F17+F18</f>
        <v>37324914.77</v>
      </c>
      <c r="G6" s="337">
        <f>G7+G13+G17+G18</f>
        <v>35971055.86</v>
      </c>
      <c r="H6" s="333"/>
      <c r="I6" s="300"/>
      <c r="J6" s="300"/>
    </row>
    <row r="7" spans="1:7" ht="15.75">
      <c r="A7" s="253" t="s">
        <v>499</v>
      </c>
      <c r="B7" s="245" t="s">
        <v>795</v>
      </c>
      <c r="C7" s="210" t="s">
        <v>450</v>
      </c>
      <c r="D7" s="206">
        <f>SUM(D8:D10)</f>
        <v>193386</v>
      </c>
      <c r="E7" s="206">
        <f>SUM(E8:E10)</f>
        <v>0</v>
      </c>
      <c r="F7" s="50">
        <f>SUM(F8:F12)</f>
        <v>34381748.09</v>
      </c>
      <c r="G7" s="51">
        <f>SUM(G8:G12)</f>
        <v>33582740.43</v>
      </c>
    </row>
    <row r="8" spans="1:7" ht="18" customHeight="1">
      <c r="A8" s="828"/>
      <c r="B8" s="247" t="s">
        <v>717</v>
      </c>
      <c r="C8" s="207" t="s">
        <v>451</v>
      </c>
      <c r="D8" s="208">
        <v>169934</v>
      </c>
      <c r="E8" s="208"/>
      <c r="F8" s="166">
        <v>28440710.74</v>
      </c>
      <c r="G8" s="243">
        <v>29217812.93</v>
      </c>
    </row>
    <row r="9" spans="1:7" ht="15.75" customHeight="1">
      <c r="A9" s="828"/>
      <c r="B9" s="247" t="s">
        <v>541</v>
      </c>
      <c r="C9" s="207" t="s">
        <v>452</v>
      </c>
      <c r="D9" s="208"/>
      <c r="E9" s="208"/>
      <c r="F9" s="166">
        <v>627425.03</v>
      </c>
      <c r="G9" s="243">
        <v>360984.23</v>
      </c>
    </row>
    <row r="10" spans="1:7" ht="15.75">
      <c r="A10" s="829"/>
      <c r="B10" s="247" t="s">
        <v>718</v>
      </c>
      <c r="C10" s="207" t="s">
        <v>453</v>
      </c>
      <c r="D10" s="208">
        <v>23452</v>
      </c>
      <c r="E10" s="208"/>
      <c r="F10" s="166">
        <v>5313612.32</v>
      </c>
      <c r="G10" s="243">
        <v>4003943.27</v>
      </c>
    </row>
    <row r="11" spans="1:7" ht="18" customHeight="1">
      <c r="A11" s="249"/>
      <c r="B11" s="247" t="s">
        <v>536</v>
      </c>
      <c r="C11" s="207" t="s">
        <v>454</v>
      </c>
      <c r="D11" s="208"/>
      <c r="E11" s="208"/>
      <c r="F11" s="166">
        <v>0</v>
      </c>
      <c r="G11" s="243">
        <v>0</v>
      </c>
    </row>
    <row r="12" spans="1:7" ht="15.75">
      <c r="A12" s="249"/>
      <c r="B12" s="247" t="s">
        <v>537</v>
      </c>
      <c r="C12" s="207" t="s">
        <v>455</v>
      </c>
      <c r="D12" s="208"/>
      <c r="E12" s="208"/>
      <c r="F12" s="166">
        <v>0</v>
      </c>
      <c r="G12" s="243">
        <v>0</v>
      </c>
    </row>
    <row r="13" spans="1:7" ht="18" customHeight="1">
      <c r="A13" s="254" t="s">
        <v>505</v>
      </c>
      <c r="B13" s="255" t="s">
        <v>796</v>
      </c>
      <c r="C13" s="210" t="s">
        <v>456</v>
      </c>
      <c r="D13" s="206">
        <f>SUM(D14:D16)</f>
        <v>14594</v>
      </c>
      <c r="E13" s="206">
        <f>SUM(E14:E16)</f>
        <v>0</v>
      </c>
      <c r="F13" s="50">
        <f>SUM(F14:F17)</f>
        <v>2355283.81</v>
      </c>
      <c r="G13" s="51">
        <f>SUM(G14:G17)</f>
        <v>1090929.02</v>
      </c>
    </row>
    <row r="14" spans="1:7" ht="14.25" customHeight="1">
      <c r="A14" s="841"/>
      <c r="B14" s="247" t="s">
        <v>542</v>
      </c>
      <c r="C14" s="207" t="s">
        <v>457</v>
      </c>
      <c r="D14" s="208">
        <v>3949</v>
      </c>
      <c r="E14" s="208"/>
      <c r="F14" s="166">
        <v>2355283.81</v>
      </c>
      <c r="G14" s="243">
        <v>1090929.02</v>
      </c>
    </row>
    <row r="15" spans="1:7" ht="15.75">
      <c r="A15" s="841"/>
      <c r="B15" s="247" t="s">
        <v>544</v>
      </c>
      <c r="C15" s="207" t="s">
        <v>458</v>
      </c>
      <c r="D15" s="208">
        <v>-5033</v>
      </c>
      <c r="E15" s="208"/>
      <c r="F15" s="166">
        <v>0</v>
      </c>
      <c r="G15" s="243">
        <v>0</v>
      </c>
    </row>
    <row r="16" spans="1:7" ht="15.75">
      <c r="A16" s="841"/>
      <c r="B16" s="247" t="s">
        <v>543</v>
      </c>
      <c r="C16" s="207" t="s">
        <v>459</v>
      </c>
      <c r="D16" s="209">
        <v>15678</v>
      </c>
      <c r="E16" s="209"/>
      <c r="F16" s="166">
        <v>0</v>
      </c>
      <c r="G16" s="243">
        <v>0</v>
      </c>
    </row>
    <row r="17" spans="1:7" ht="36" customHeight="1">
      <c r="A17" s="248" t="s">
        <v>516</v>
      </c>
      <c r="B17" s="256" t="s">
        <v>797</v>
      </c>
      <c r="C17" s="210" t="s">
        <v>460</v>
      </c>
      <c r="D17" s="211"/>
      <c r="E17" s="211"/>
      <c r="F17" s="166">
        <v>0</v>
      </c>
      <c r="G17" s="243">
        <v>0</v>
      </c>
    </row>
    <row r="18" spans="1:7" ht="31.5">
      <c r="A18" s="248" t="s">
        <v>530</v>
      </c>
      <c r="B18" s="255" t="s">
        <v>798</v>
      </c>
      <c r="C18" s="210" t="s">
        <v>461</v>
      </c>
      <c r="D18" s="212"/>
      <c r="E18" s="212"/>
      <c r="F18" s="213">
        <v>587882.87</v>
      </c>
      <c r="G18" s="214">
        <v>1297386.41</v>
      </c>
    </row>
    <row r="19" spans="1:7" ht="15" customHeight="1">
      <c r="A19" s="865" t="s">
        <v>799</v>
      </c>
      <c r="B19" s="866"/>
      <c r="C19" s="205" t="s">
        <v>462</v>
      </c>
      <c r="D19" s="209">
        <v>77905</v>
      </c>
      <c r="E19" s="209"/>
      <c r="F19" s="50">
        <f>F20+F24+F32+F42</f>
        <v>4868342.71</v>
      </c>
      <c r="G19" s="51">
        <v>6559878.11</v>
      </c>
    </row>
    <row r="20" spans="1:7" ht="15.75">
      <c r="A20" s="251" t="s">
        <v>499</v>
      </c>
      <c r="B20" s="257" t="s">
        <v>800</v>
      </c>
      <c r="C20" s="210" t="s">
        <v>463</v>
      </c>
      <c r="D20" s="215"/>
      <c r="E20" s="215"/>
      <c r="F20" s="50">
        <f>SUM(F21:F23)</f>
        <v>680495.84</v>
      </c>
      <c r="G20" s="51">
        <f>SUM(G21:G23)</f>
        <v>415031.34</v>
      </c>
    </row>
    <row r="21" spans="1:7" ht="13.5" customHeight="1">
      <c r="A21" s="251"/>
      <c r="B21" s="250" t="s">
        <v>545</v>
      </c>
      <c r="C21" s="207" t="s">
        <v>464</v>
      </c>
      <c r="D21" s="208"/>
      <c r="E21" s="208"/>
      <c r="F21" s="166">
        <v>0</v>
      </c>
      <c r="G21" s="243">
        <v>0</v>
      </c>
    </row>
    <row r="22" spans="1:7" ht="15.75">
      <c r="A22" s="251"/>
      <c r="B22" s="250" t="s">
        <v>546</v>
      </c>
      <c r="C22" s="216" t="s">
        <v>465</v>
      </c>
      <c r="D22" s="208"/>
      <c r="E22" s="208"/>
      <c r="F22" s="166">
        <v>0</v>
      </c>
      <c r="G22" s="243">
        <v>0</v>
      </c>
    </row>
    <row r="23" spans="1:7" ht="15.75">
      <c r="A23" s="251"/>
      <c r="B23" s="250" t="s">
        <v>547</v>
      </c>
      <c r="C23" s="216" t="s">
        <v>466</v>
      </c>
      <c r="D23" s="208"/>
      <c r="E23" s="208"/>
      <c r="F23" s="166">
        <v>680495.84</v>
      </c>
      <c r="G23" s="243">
        <v>415031.34</v>
      </c>
    </row>
    <row r="24" spans="1:7" ht="14.25" customHeight="1">
      <c r="A24" s="251" t="s">
        <v>505</v>
      </c>
      <c r="B24" s="245" t="s">
        <v>801</v>
      </c>
      <c r="C24" s="210" t="s">
        <v>467</v>
      </c>
      <c r="D24" s="217">
        <f>SUM(D25:D31)</f>
        <v>327</v>
      </c>
      <c r="E24" s="217">
        <f>SUM(E25:E31)</f>
        <v>0</v>
      </c>
      <c r="F24" s="50">
        <f>SUM(F25:F31)</f>
        <v>105730.21</v>
      </c>
      <c r="G24" s="51">
        <f>SUM(G25:G31)</f>
        <v>93942.17</v>
      </c>
    </row>
    <row r="25" spans="1:7" ht="15.75">
      <c r="A25" s="828"/>
      <c r="B25" s="250" t="s">
        <v>548</v>
      </c>
      <c r="C25" s="216" t="s">
        <v>468</v>
      </c>
      <c r="D25" s="208"/>
      <c r="E25" s="208"/>
      <c r="F25" s="166">
        <v>105730.21</v>
      </c>
      <c r="G25" s="243">
        <v>93942.17</v>
      </c>
    </row>
    <row r="26" spans="1:7" ht="15.75">
      <c r="A26" s="828"/>
      <c r="B26" s="250" t="s">
        <v>549</v>
      </c>
      <c r="C26" s="216" t="s">
        <v>469</v>
      </c>
      <c r="D26" s="208"/>
      <c r="E26" s="208"/>
      <c r="F26" s="166">
        <v>0</v>
      </c>
      <c r="G26" s="243">
        <v>0</v>
      </c>
    </row>
    <row r="27" spans="1:7" ht="15.75">
      <c r="A27" s="828"/>
      <c r="B27" s="247" t="s">
        <v>550</v>
      </c>
      <c r="C27" s="216" t="s">
        <v>470</v>
      </c>
      <c r="D27" s="208"/>
      <c r="E27" s="208"/>
      <c r="F27" s="166">
        <v>0</v>
      </c>
      <c r="G27" s="243">
        <v>0</v>
      </c>
    </row>
    <row r="28" spans="1:7" ht="15.75">
      <c r="A28" s="828"/>
      <c r="B28" s="247" t="s">
        <v>551</v>
      </c>
      <c r="C28" s="216" t="s">
        <v>471</v>
      </c>
      <c r="D28" s="208"/>
      <c r="E28" s="208"/>
      <c r="F28" s="166">
        <v>0</v>
      </c>
      <c r="G28" s="243">
        <v>0</v>
      </c>
    </row>
    <row r="29" spans="1:7" ht="15.75">
      <c r="A29" s="828"/>
      <c r="B29" s="247" t="s">
        <v>552</v>
      </c>
      <c r="C29" s="216" t="s">
        <v>472</v>
      </c>
      <c r="D29" s="208">
        <v>327</v>
      </c>
      <c r="E29" s="208"/>
      <c r="F29" s="166">
        <v>0</v>
      </c>
      <c r="G29" s="243">
        <v>0</v>
      </c>
    </row>
    <row r="30" spans="1:7" ht="15.75">
      <c r="A30" s="828"/>
      <c r="B30" s="247" t="s">
        <v>553</v>
      </c>
      <c r="C30" s="216" t="s">
        <v>473</v>
      </c>
      <c r="D30" s="208"/>
      <c r="E30" s="208"/>
      <c r="F30" s="166">
        <v>0</v>
      </c>
      <c r="G30" s="243">
        <v>0</v>
      </c>
    </row>
    <row r="31" spans="1:7" ht="15.75">
      <c r="A31" s="828"/>
      <c r="B31" s="247" t="s">
        <v>540</v>
      </c>
      <c r="C31" s="216" t="s">
        <v>474</v>
      </c>
      <c r="D31" s="208"/>
      <c r="E31" s="208"/>
      <c r="F31" s="166">
        <v>0</v>
      </c>
      <c r="G31" s="243">
        <v>0</v>
      </c>
    </row>
    <row r="32" spans="1:7" ht="15.75">
      <c r="A32" s="251" t="s">
        <v>516</v>
      </c>
      <c r="B32" s="245" t="s">
        <v>802</v>
      </c>
      <c r="C32" s="210" t="s">
        <v>475</v>
      </c>
      <c r="D32" s="217">
        <f>SUM(D33:D41)</f>
        <v>306</v>
      </c>
      <c r="E32" s="217">
        <f>SUM(E33:E41)</f>
        <v>0</v>
      </c>
      <c r="F32" s="50">
        <f>SUM(F33:F41)</f>
        <v>4082116.6599999997</v>
      </c>
      <c r="G32" s="51">
        <f>SUM(G33:G41)</f>
        <v>6050904.600000001</v>
      </c>
    </row>
    <row r="33" spans="1:7" ht="15.75">
      <c r="A33" s="828"/>
      <c r="B33" s="247" t="s">
        <v>538</v>
      </c>
      <c r="C33" s="216" t="s">
        <v>476</v>
      </c>
      <c r="D33" s="208">
        <v>133</v>
      </c>
      <c r="E33" s="208"/>
      <c r="F33" s="166">
        <v>1476046.42</v>
      </c>
      <c r="G33" s="243">
        <v>4015252.39</v>
      </c>
    </row>
    <row r="34" spans="1:7" ht="15.75">
      <c r="A34" s="828"/>
      <c r="B34" s="247" t="s">
        <v>554</v>
      </c>
      <c r="C34" s="216" t="s">
        <v>477</v>
      </c>
      <c r="D34" s="209">
        <v>25</v>
      </c>
      <c r="E34" s="209"/>
      <c r="F34" s="166">
        <v>1190017.08</v>
      </c>
      <c r="G34" s="243">
        <v>1058285.67</v>
      </c>
    </row>
    <row r="35" spans="1:7" ht="15.75">
      <c r="A35" s="828"/>
      <c r="B35" s="247" t="s">
        <v>555</v>
      </c>
      <c r="C35" s="216" t="s">
        <v>478</v>
      </c>
      <c r="D35" s="208"/>
      <c r="E35" s="208"/>
      <c r="F35" s="166">
        <v>763164.19</v>
      </c>
      <c r="G35" s="243">
        <v>583806.26</v>
      </c>
    </row>
    <row r="36" spans="1:7" ht="15.75">
      <c r="A36" s="828"/>
      <c r="B36" s="247" t="s">
        <v>556</v>
      </c>
      <c r="C36" s="216" t="s">
        <v>479</v>
      </c>
      <c r="D36" s="208"/>
      <c r="E36" s="208"/>
      <c r="F36" s="166">
        <v>346709.15</v>
      </c>
      <c r="G36" s="243">
        <v>279883.73</v>
      </c>
    </row>
    <row r="37" spans="1:7" ht="31.5">
      <c r="A37" s="828"/>
      <c r="B37" s="247" t="s">
        <v>557</v>
      </c>
      <c r="C37" s="216" t="s">
        <v>480</v>
      </c>
      <c r="D37" s="208"/>
      <c r="E37" s="208"/>
      <c r="F37" s="166">
        <v>0</v>
      </c>
      <c r="G37" s="243">
        <v>0</v>
      </c>
    </row>
    <row r="38" spans="1:7" ht="30" customHeight="1">
      <c r="A38" s="828"/>
      <c r="B38" s="247" t="s">
        <v>562</v>
      </c>
      <c r="C38" s="216" t="s">
        <v>481</v>
      </c>
      <c r="D38" s="208"/>
      <c r="E38" s="208"/>
      <c r="F38" s="166">
        <v>0</v>
      </c>
      <c r="G38" s="243">
        <v>0</v>
      </c>
    </row>
    <row r="39" spans="1:7" ht="15.75">
      <c r="A39" s="828"/>
      <c r="B39" s="247" t="s">
        <v>558</v>
      </c>
      <c r="C39" s="216" t="s">
        <v>482</v>
      </c>
      <c r="D39" s="208"/>
      <c r="E39" s="208"/>
      <c r="F39" s="166">
        <v>0</v>
      </c>
      <c r="G39" s="243">
        <v>0</v>
      </c>
    </row>
    <row r="40" spans="1:7" ht="15.75">
      <c r="A40" s="828"/>
      <c r="B40" s="247" t="s">
        <v>559</v>
      </c>
      <c r="C40" s="216" t="s">
        <v>483</v>
      </c>
      <c r="D40" s="208"/>
      <c r="E40" s="208"/>
      <c r="F40" s="166">
        <v>0</v>
      </c>
      <c r="G40" s="243">
        <v>0</v>
      </c>
    </row>
    <row r="41" spans="1:7" ht="15.75">
      <c r="A41" s="829"/>
      <c r="B41" s="247" t="s">
        <v>803</v>
      </c>
      <c r="C41" s="216" t="s">
        <v>484</v>
      </c>
      <c r="D41" s="208">
        <v>148</v>
      </c>
      <c r="E41" s="208"/>
      <c r="F41" s="166">
        <v>306179.82</v>
      </c>
      <c r="G41" s="243">
        <v>113676.55</v>
      </c>
    </row>
    <row r="42" spans="1:7" ht="15" customHeight="1">
      <c r="A42" s="253" t="s">
        <v>530</v>
      </c>
      <c r="B42" s="245" t="s">
        <v>804</v>
      </c>
      <c r="C42" s="210" t="s">
        <v>485</v>
      </c>
      <c r="D42" s="217">
        <f>SUM(D43:D45)</f>
        <v>0</v>
      </c>
      <c r="E42" s="217">
        <f>SUM(E43:E45)</f>
        <v>0</v>
      </c>
      <c r="F42" s="50">
        <f>SUM(F43:F45)</f>
        <v>0</v>
      </c>
      <c r="G42" s="51">
        <f>SUM(G43:G45)</f>
        <v>0</v>
      </c>
    </row>
    <row r="43" spans="1:7" ht="15.75">
      <c r="A43" s="828"/>
      <c r="B43" s="247" t="s">
        <v>560</v>
      </c>
      <c r="C43" s="216" t="s">
        <v>486</v>
      </c>
      <c r="D43" s="208"/>
      <c r="E43" s="208"/>
      <c r="F43" s="166">
        <v>0</v>
      </c>
      <c r="G43" s="243">
        <v>0</v>
      </c>
    </row>
    <row r="44" spans="1:7" ht="15.75">
      <c r="A44" s="828"/>
      <c r="B44" s="247" t="s">
        <v>539</v>
      </c>
      <c r="C44" s="216" t="s">
        <v>487</v>
      </c>
      <c r="D44" s="208"/>
      <c r="E44" s="208"/>
      <c r="F44" s="166">
        <v>0</v>
      </c>
      <c r="G44" s="243">
        <v>0</v>
      </c>
    </row>
    <row r="45" spans="1:7" ht="15.75">
      <c r="A45" s="829"/>
      <c r="B45" s="247" t="s">
        <v>805</v>
      </c>
      <c r="C45" s="216" t="s">
        <v>488</v>
      </c>
      <c r="D45" s="208"/>
      <c r="E45" s="208"/>
      <c r="F45" s="166">
        <v>0</v>
      </c>
      <c r="G45" s="243">
        <v>0</v>
      </c>
    </row>
    <row r="46" spans="1:7" ht="14.25" customHeight="1">
      <c r="A46" s="858" t="s">
        <v>806</v>
      </c>
      <c r="B46" s="859"/>
      <c r="C46" s="205" t="s">
        <v>489</v>
      </c>
      <c r="D46" s="218">
        <f>SUM(D47:D48)</f>
        <v>77272</v>
      </c>
      <c r="E46" s="218">
        <f>SUM(E47:E48)</f>
        <v>0</v>
      </c>
      <c r="F46" s="50">
        <f>SUM(F47:F48)</f>
        <v>41773405.14</v>
      </c>
      <c r="G46" s="51">
        <f>SUM(G47:G48)</f>
        <v>35339608.87</v>
      </c>
    </row>
    <row r="47" spans="1:7" ht="14.25" customHeight="1">
      <c r="A47" s="828"/>
      <c r="B47" s="247" t="s">
        <v>561</v>
      </c>
      <c r="C47" s="216" t="s">
        <v>490</v>
      </c>
      <c r="D47" s="208"/>
      <c r="E47" s="208"/>
      <c r="F47" s="166">
        <v>0</v>
      </c>
      <c r="G47" s="243">
        <v>0</v>
      </c>
    </row>
    <row r="48" spans="1:7" ht="15.75">
      <c r="A48" s="828"/>
      <c r="B48" s="247" t="s">
        <v>807</v>
      </c>
      <c r="C48" s="216" t="s">
        <v>491</v>
      </c>
      <c r="D48" s="208">
        <v>77272</v>
      </c>
      <c r="E48" s="208"/>
      <c r="F48" s="166">
        <v>41773405.14</v>
      </c>
      <c r="G48" s="243">
        <v>35339608.87</v>
      </c>
    </row>
    <row r="49" spans="1:7" ht="17.25" customHeight="1">
      <c r="A49" s="860" t="s">
        <v>808</v>
      </c>
      <c r="B49" s="861"/>
      <c r="C49" s="219" t="s">
        <v>492</v>
      </c>
      <c r="D49" s="220">
        <f>D6+D19</f>
        <v>285885</v>
      </c>
      <c r="E49" s="220">
        <f>E6+E19</f>
        <v>0</v>
      </c>
      <c r="F49" s="50">
        <f>F6+F19+F46</f>
        <v>83966662.62</v>
      </c>
      <c r="G49" s="51">
        <f>G6+G19+G46</f>
        <v>77870542.84</v>
      </c>
    </row>
    <row r="50" spans="1:7" ht="18" customHeight="1">
      <c r="A50" s="221"/>
      <c r="B50" s="221"/>
      <c r="C50" s="222"/>
      <c r="D50" s="221"/>
      <c r="E50" s="221"/>
      <c r="F50" s="223"/>
      <c r="G50" s="224"/>
    </row>
    <row r="51" spans="1:7" ht="18" customHeight="1">
      <c r="A51" s="221"/>
      <c r="B51" s="221"/>
      <c r="C51" s="222"/>
      <c r="D51" s="221"/>
      <c r="E51" s="221"/>
      <c r="F51" s="223"/>
      <c r="G51" s="19"/>
    </row>
    <row r="52" spans="1:7" ht="18" customHeight="1">
      <c r="A52" s="221"/>
      <c r="B52" s="221"/>
      <c r="C52" s="221"/>
      <c r="D52" s="221"/>
      <c r="E52" s="221"/>
      <c r="F52" s="223"/>
      <c r="G52" s="224"/>
    </row>
    <row r="53" spans="1:7" ht="18" customHeight="1">
      <c r="A53" s="221"/>
      <c r="B53" s="221"/>
      <c r="C53" s="221"/>
      <c r="D53" s="221"/>
      <c r="E53" s="221"/>
      <c r="F53" s="223"/>
      <c r="G53" s="224"/>
    </row>
    <row r="54" ht="18" customHeight="1"/>
  </sheetData>
  <sheetProtection/>
  <mergeCells count="17">
    <mergeCell ref="A46:B46"/>
    <mergeCell ref="A47:A48"/>
    <mergeCell ref="A49:B49"/>
    <mergeCell ref="A2:G2"/>
    <mergeCell ref="A1:G1"/>
    <mergeCell ref="A8:A10"/>
    <mergeCell ref="A14:A16"/>
    <mergeCell ref="A19:B19"/>
    <mergeCell ref="A25:A31"/>
    <mergeCell ref="A33:A41"/>
    <mergeCell ref="A43:A45"/>
    <mergeCell ref="A3:B4"/>
    <mergeCell ref="C3:C4"/>
    <mergeCell ref="D3:F4"/>
    <mergeCell ref="G3:G4"/>
    <mergeCell ref="A5:B5"/>
    <mergeCell ref="A6:B6"/>
  </mergeCells>
  <printOptions horizontalCentered="1" verticalCentered="1"/>
  <pageMargins left="0.35433070866141736" right="0.31496062992125984" top="0.5118110236220472" bottom="0.35" header="0.5118110236220472" footer="0.35433070866141736"/>
  <pageSetup fitToHeight="1" fitToWidth="1" horizontalDpi="600" verticalDpi="600" orientation="portrait" paperSize="9" scale="85" r:id="rId1"/>
</worksheet>
</file>

<file path=xl/worksheets/sheet25.xml><?xml version="1.0" encoding="utf-8"?>
<worksheet xmlns="http://schemas.openxmlformats.org/spreadsheetml/2006/main" xmlns:r="http://schemas.openxmlformats.org/officeDocument/2006/relationships">
  <dimension ref="A1:F67"/>
  <sheetViews>
    <sheetView zoomScalePageLayoutView="0" workbookViewId="0" topLeftCell="A1">
      <selection activeCell="A1" sqref="A1:F1"/>
    </sheetView>
  </sheetViews>
  <sheetFormatPr defaultColWidth="9.140625" defaultRowHeight="12.75"/>
  <cols>
    <col min="1" max="1" width="60.8515625" style="0" customWidth="1"/>
    <col min="2" max="2" width="8.8515625" style="0" customWidth="1"/>
    <col min="3" max="3" width="13.140625" style="0" customWidth="1"/>
    <col min="4" max="4" width="14.7109375" style="0" customWidth="1"/>
    <col min="5" max="5" width="14.28125" style="0" customWidth="1"/>
    <col min="6" max="6" width="13.7109375" style="0" customWidth="1"/>
  </cols>
  <sheetData>
    <row r="1" spans="1:6" ht="45.75" customHeight="1">
      <c r="A1" s="730" t="s">
        <v>447</v>
      </c>
      <c r="B1" s="731"/>
      <c r="C1" s="731"/>
      <c r="D1" s="731"/>
      <c r="E1" s="731"/>
      <c r="F1" s="868"/>
    </row>
    <row r="2" spans="1:6" ht="19.5" customHeight="1">
      <c r="A2" s="867" t="s">
        <v>315</v>
      </c>
      <c r="B2" s="867"/>
      <c r="C2" s="867"/>
      <c r="D2" s="867"/>
      <c r="E2" s="867"/>
      <c r="F2" s="867"/>
    </row>
    <row r="3" spans="1:6" ht="42" customHeight="1">
      <c r="A3" s="186" t="s">
        <v>323</v>
      </c>
      <c r="B3" s="187" t="s">
        <v>324</v>
      </c>
      <c r="C3" s="194" t="s">
        <v>493</v>
      </c>
      <c r="D3" s="187" t="s">
        <v>443</v>
      </c>
      <c r="E3" s="187" t="s">
        <v>444</v>
      </c>
      <c r="F3" s="187" t="s">
        <v>445</v>
      </c>
    </row>
    <row r="4" spans="1:6" ht="15.75">
      <c r="A4" s="188" t="s">
        <v>325</v>
      </c>
      <c r="B4" s="188" t="s">
        <v>326</v>
      </c>
      <c r="C4" s="189"/>
      <c r="D4" s="189"/>
      <c r="E4" s="189"/>
      <c r="F4" s="189"/>
    </row>
    <row r="5" spans="1:6" ht="15.75">
      <c r="A5" s="193" t="s">
        <v>327</v>
      </c>
      <c r="B5" s="188" t="s">
        <v>328</v>
      </c>
      <c r="C5" s="189"/>
      <c r="D5" s="189"/>
      <c r="E5" s="189"/>
      <c r="F5" s="189"/>
    </row>
    <row r="6" spans="1:6" ht="15.75">
      <c r="A6" s="188" t="s">
        <v>329</v>
      </c>
      <c r="B6" s="188" t="s">
        <v>330</v>
      </c>
      <c r="C6" s="189"/>
      <c r="D6" s="189"/>
      <c r="E6" s="189"/>
      <c r="F6" s="189"/>
    </row>
    <row r="7" spans="1:6" ht="15.75">
      <c r="A7" s="188" t="s">
        <v>331</v>
      </c>
      <c r="B7" s="188" t="s">
        <v>332</v>
      </c>
      <c r="C7" s="189"/>
      <c r="D7" s="189"/>
      <c r="E7" s="189"/>
      <c r="F7" s="189"/>
    </row>
    <row r="8" spans="1:6" ht="15.75">
      <c r="A8" s="192" t="s">
        <v>448</v>
      </c>
      <c r="B8" s="188" t="s">
        <v>333</v>
      </c>
      <c r="C8" s="189"/>
      <c r="D8" s="189"/>
      <c r="E8" s="189"/>
      <c r="F8" s="189"/>
    </row>
    <row r="9" spans="1:6" ht="15.75">
      <c r="A9" s="188" t="s">
        <v>334</v>
      </c>
      <c r="B9" s="188" t="s">
        <v>335</v>
      </c>
      <c r="C9" s="189"/>
      <c r="D9" s="189"/>
      <c r="E9" s="189"/>
      <c r="F9" s="189"/>
    </row>
    <row r="10" spans="1:6" ht="15.75">
      <c r="A10" s="188" t="s">
        <v>336</v>
      </c>
      <c r="B10" s="188" t="s">
        <v>337</v>
      </c>
      <c r="C10" s="189"/>
      <c r="D10" s="189"/>
      <c r="E10" s="189"/>
      <c r="F10" s="189"/>
    </row>
    <row r="11" spans="1:6" ht="15.75">
      <c r="A11" s="188" t="s">
        <v>338</v>
      </c>
      <c r="B11" s="188" t="s">
        <v>339</v>
      </c>
      <c r="C11" s="189"/>
      <c r="D11" s="189"/>
      <c r="E11" s="189"/>
      <c r="F11" s="189"/>
    </row>
    <row r="12" spans="1:6" ht="15.75">
      <c r="A12" s="193" t="s">
        <v>340</v>
      </c>
      <c r="B12" s="188" t="s">
        <v>341</v>
      </c>
      <c r="C12" s="189"/>
      <c r="D12" s="189"/>
      <c r="E12" s="189"/>
      <c r="F12" s="189"/>
    </row>
    <row r="13" spans="1:6" ht="15.75">
      <c r="A13" s="188" t="s">
        <v>342</v>
      </c>
      <c r="B13" s="188" t="s">
        <v>343</v>
      </c>
      <c r="C13" s="189"/>
      <c r="D13" s="189"/>
      <c r="E13" s="189"/>
      <c r="F13" s="189"/>
    </row>
    <row r="14" spans="1:6" ht="15.75">
      <c r="A14" s="188" t="s">
        <v>344</v>
      </c>
      <c r="B14" s="188" t="s">
        <v>345</v>
      </c>
      <c r="C14" s="189"/>
      <c r="D14" s="189"/>
      <c r="E14" s="189"/>
      <c r="F14" s="189"/>
    </row>
    <row r="15" spans="1:6" ht="15.75">
      <c r="A15" s="188" t="s">
        <v>346</v>
      </c>
      <c r="B15" s="188" t="s">
        <v>347</v>
      </c>
      <c r="C15" s="189"/>
      <c r="D15" s="189"/>
      <c r="E15" s="189"/>
      <c r="F15" s="189"/>
    </row>
    <row r="16" spans="1:6" ht="15.75">
      <c r="A16" s="188" t="s">
        <v>348</v>
      </c>
      <c r="B16" s="188" t="s">
        <v>349</v>
      </c>
      <c r="C16" s="189"/>
      <c r="D16" s="189"/>
      <c r="E16" s="189"/>
      <c r="F16" s="189"/>
    </row>
    <row r="17" spans="1:6" ht="15.75">
      <c r="A17" s="188" t="s">
        <v>350</v>
      </c>
      <c r="B17" s="188" t="s">
        <v>351</v>
      </c>
      <c r="C17" s="189"/>
      <c r="D17" s="189"/>
      <c r="E17" s="189"/>
      <c r="F17" s="189"/>
    </row>
    <row r="18" spans="1:6" ht="15.75">
      <c r="A18" s="188" t="s">
        <v>352</v>
      </c>
      <c r="B18" s="188" t="s">
        <v>353</v>
      </c>
      <c r="C18" s="189"/>
      <c r="D18" s="189"/>
      <c r="E18" s="189"/>
      <c r="F18" s="189"/>
    </row>
    <row r="19" spans="1:6" ht="15.75">
      <c r="A19" s="188" t="s">
        <v>354</v>
      </c>
      <c r="B19" s="188" t="s">
        <v>355</v>
      </c>
      <c r="C19" s="189"/>
      <c r="D19" s="189"/>
      <c r="E19" s="189"/>
      <c r="F19" s="189"/>
    </row>
    <row r="20" spans="1:6" ht="15.75">
      <c r="A20" s="188" t="s">
        <v>356</v>
      </c>
      <c r="B20" s="188" t="s">
        <v>357</v>
      </c>
      <c r="C20" s="189"/>
      <c r="D20" s="189"/>
      <c r="E20" s="189"/>
      <c r="F20" s="189"/>
    </row>
    <row r="21" spans="1:6" ht="15.75">
      <c r="A21" s="188" t="s">
        <v>358</v>
      </c>
      <c r="B21" s="188" t="s">
        <v>359</v>
      </c>
      <c r="C21" s="189"/>
      <c r="D21" s="189"/>
      <c r="E21" s="189"/>
      <c r="F21" s="189"/>
    </row>
    <row r="22" spans="1:6" ht="15.75">
      <c r="A22" s="188" t="s">
        <v>360</v>
      </c>
      <c r="B22" s="188" t="s">
        <v>361</v>
      </c>
      <c r="C22" s="189"/>
      <c r="D22" s="189"/>
      <c r="E22" s="189"/>
      <c r="F22" s="189"/>
    </row>
    <row r="23" spans="1:6" ht="15.75">
      <c r="A23" s="188" t="s">
        <v>362</v>
      </c>
      <c r="B23" s="188" t="s">
        <v>363</v>
      </c>
      <c r="C23" s="189"/>
      <c r="D23" s="189"/>
      <c r="E23" s="189"/>
      <c r="F23" s="189"/>
    </row>
    <row r="24" spans="1:6" ht="15.75">
      <c r="A24" s="193" t="s">
        <v>364</v>
      </c>
      <c r="B24" s="188" t="s">
        <v>365</v>
      </c>
      <c r="C24" s="189"/>
      <c r="D24" s="189"/>
      <c r="E24" s="189"/>
      <c r="F24" s="189"/>
    </row>
    <row r="25" spans="1:6" ht="15.75">
      <c r="A25" s="188" t="s">
        <v>366</v>
      </c>
      <c r="B25" s="188" t="s">
        <v>367</v>
      </c>
      <c r="C25" s="189"/>
      <c r="D25" s="189"/>
      <c r="E25" s="189"/>
      <c r="F25" s="189"/>
    </row>
    <row r="26" spans="1:6" ht="15.75">
      <c r="A26" s="188" t="s">
        <v>368</v>
      </c>
      <c r="B26" s="188" t="s">
        <v>369</v>
      </c>
      <c r="C26" s="189"/>
      <c r="D26" s="189"/>
      <c r="E26" s="189"/>
      <c r="F26" s="189"/>
    </row>
    <row r="27" spans="1:6" ht="15.75">
      <c r="A27" s="188" t="s">
        <v>370</v>
      </c>
      <c r="B27" s="188" t="s">
        <v>371</v>
      </c>
      <c r="C27" s="189"/>
      <c r="D27" s="189"/>
      <c r="E27" s="189"/>
      <c r="F27" s="189"/>
    </row>
    <row r="28" spans="1:6" ht="15.75">
      <c r="A28" s="188" t="s">
        <v>372</v>
      </c>
      <c r="B28" s="188" t="s">
        <v>373</v>
      </c>
      <c r="C28" s="189"/>
      <c r="D28" s="189"/>
      <c r="E28" s="189"/>
      <c r="F28" s="189"/>
    </row>
    <row r="29" spans="1:6" ht="15.75">
      <c r="A29" s="188" t="s">
        <v>374</v>
      </c>
      <c r="B29" s="188" t="s">
        <v>375</v>
      </c>
      <c r="C29" s="189"/>
      <c r="D29" s="189"/>
      <c r="E29" s="189"/>
      <c r="F29" s="189"/>
    </row>
    <row r="30" spans="1:6" ht="15.75">
      <c r="A30" s="188" t="s">
        <v>376</v>
      </c>
      <c r="B30" s="188" t="s">
        <v>377</v>
      </c>
      <c r="C30" s="189"/>
      <c r="D30" s="189"/>
      <c r="E30" s="189"/>
      <c r="F30" s="189"/>
    </row>
    <row r="31" spans="1:6" ht="15.75">
      <c r="A31" s="188" t="s">
        <v>378</v>
      </c>
      <c r="B31" s="188" t="s">
        <v>379</v>
      </c>
      <c r="C31" s="189"/>
      <c r="D31" s="189"/>
      <c r="E31" s="189"/>
      <c r="F31" s="189"/>
    </row>
    <row r="32" spans="1:6" ht="15.75">
      <c r="A32" s="188" t="s">
        <v>380</v>
      </c>
      <c r="B32" s="188" t="s">
        <v>381</v>
      </c>
      <c r="C32" s="189"/>
      <c r="D32" s="189"/>
      <c r="E32" s="189"/>
      <c r="F32" s="189"/>
    </row>
    <row r="33" spans="1:6" ht="15.75">
      <c r="A33" s="193" t="s">
        <v>382</v>
      </c>
      <c r="B33" s="188" t="s">
        <v>383</v>
      </c>
      <c r="C33" s="189"/>
      <c r="D33" s="189"/>
      <c r="E33" s="189"/>
      <c r="F33" s="189"/>
    </row>
    <row r="34" spans="1:6" ht="15.75">
      <c r="A34" s="188" t="s">
        <v>384</v>
      </c>
      <c r="B34" s="188" t="s">
        <v>385</v>
      </c>
      <c r="C34" s="189"/>
      <c r="D34" s="189"/>
      <c r="E34" s="189"/>
      <c r="F34" s="189"/>
    </row>
    <row r="35" spans="1:6" ht="15.75">
      <c r="A35" s="188" t="s">
        <v>386</v>
      </c>
      <c r="B35" s="188" t="s">
        <v>387</v>
      </c>
      <c r="C35" s="189"/>
      <c r="D35" s="189"/>
      <c r="E35" s="189"/>
      <c r="F35" s="189"/>
    </row>
    <row r="36" spans="1:6" ht="15.75">
      <c r="A36" s="188" t="s">
        <v>388</v>
      </c>
      <c r="B36" s="188" t="s">
        <v>389</v>
      </c>
      <c r="C36" s="189"/>
      <c r="D36" s="189"/>
      <c r="E36" s="189"/>
      <c r="F36" s="189"/>
    </row>
    <row r="37" spans="1:6" ht="15.75">
      <c r="A37" s="188" t="s">
        <v>390</v>
      </c>
      <c r="B37" s="188" t="s">
        <v>391</v>
      </c>
      <c r="C37" s="189"/>
      <c r="D37" s="189"/>
      <c r="E37" s="189"/>
      <c r="F37" s="189"/>
    </row>
    <row r="38" spans="1:6" ht="15.75">
      <c r="A38" s="188" t="s">
        <v>392</v>
      </c>
      <c r="B38" s="188" t="s">
        <v>393</v>
      </c>
      <c r="C38" s="189"/>
      <c r="D38" s="189"/>
      <c r="E38" s="189"/>
      <c r="F38" s="189"/>
    </row>
    <row r="39" spans="1:6" ht="15.75">
      <c r="A39" s="188" t="s">
        <v>394</v>
      </c>
      <c r="B39" s="188" t="s">
        <v>395</v>
      </c>
      <c r="C39" s="189"/>
      <c r="D39" s="189"/>
      <c r="E39" s="189"/>
      <c r="F39" s="189"/>
    </row>
    <row r="40" spans="1:6" ht="15.75">
      <c r="A40" s="193" t="s">
        <v>396</v>
      </c>
      <c r="B40" s="188" t="s">
        <v>397</v>
      </c>
      <c r="C40" s="189"/>
      <c r="D40" s="189"/>
      <c r="E40" s="189"/>
      <c r="F40" s="189"/>
    </row>
    <row r="41" spans="1:6" ht="15.75">
      <c r="A41" s="188" t="s">
        <v>398</v>
      </c>
      <c r="B41" s="188" t="s">
        <v>399</v>
      </c>
      <c r="C41" s="189"/>
      <c r="D41" s="189"/>
      <c r="E41" s="189"/>
      <c r="F41" s="189"/>
    </row>
    <row r="42" spans="1:6" ht="15.75">
      <c r="A42" s="188" t="s">
        <v>400</v>
      </c>
      <c r="B42" s="188" t="s">
        <v>401</v>
      </c>
      <c r="C42" s="189"/>
      <c r="D42" s="189"/>
      <c r="E42" s="189"/>
      <c r="F42" s="189"/>
    </row>
    <row r="43" spans="1:6" ht="15.75">
      <c r="A43" s="188" t="s">
        <v>402</v>
      </c>
      <c r="B43" s="188" t="s">
        <v>403</v>
      </c>
      <c r="C43" s="189"/>
      <c r="D43" s="189"/>
      <c r="E43" s="189"/>
      <c r="F43" s="189"/>
    </row>
    <row r="44" spans="1:6" ht="15.75">
      <c r="A44" s="188" t="s">
        <v>404</v>
      </c>
      <c r="B44" s="188" t="s">
        <v>405</v>
      </c>
      <c r="C44" s="189"/>
      <c r="D44" s="189"/>
      <c r="E44" s="189"/>
      <c r="F44" s="189"/>
    </row>
    <row r="45" spans="1:6" ht="15.75">
      <c r="A45" s="193" t="s">
        <v>406</v>
      </c>
      <c r="B45" s="188" t="s">
        <v>407</v>
      </c>
      <c r="C45" s="189"/>
      <c r="D45" s="189"/>
      <c r="E45" s="189"/>
      <c r="F45" s="189"/>
    </row>
    <row r="46" spans="1:6" ht="15.75">
      <c r="A46" s="188" t="s">
        <v>408</v>
      </c>
      <c r="B46" s="188" t="s">
        <v>409</v>
      </c>
      <c r="C46" s="189"/>
      <c r="D46" s="189"/>
      <c r="E46" s="189"/>
      <c r="F46" s="189"/>
    </row>
    <row r="47" spans="1:6" ht="15.75">
      <c r="A47" s="188" t="s">
        <v>400</v>
      </c>
      <c r="B47" s="188" t="s">
        <v>410</v>
      </c>
      <c r="C47" s="189"/>
      <c r="D47" s="189"/>
      <c r="E47" s="189"/>
      <c r="F47" s="189"/>
    </row>
    <row r="48" spans="1:6" ht="15.75">
      <c r="A48" s="188" t="s">
        <v>411</v>
      </c>
      <c r="B48" s="188" t="s">
        <v>412</v>
      </c>
      <c r="C48" s="189"/>
      <c r="D48" s="189"/>
      <c r="E48" s="189"/>
      <c r="F48" s="189"/>
    </row>
    <row r="49" spans="1:6" ht="15.75">
      <c r="A49" s="188" t="s">
        <v>413</v>
      </c>
      <c r="B49" s="188" t="s">
        <v>414</v>
      </c>
      <c r="C49" s="189"/>
      <c r="D49" s="189"/>
      <c r="E49" s="189"/>
      <c r="F49" s="189"/>
    </row>
    <row r="50" spans="1:6" ht="15.75">
      <c r="A50" s="188" t="s">
        <v>415</v>
      </c>
      <c r="B50" s="188" t="s">
        <v>416</v>
      </c>
      <c r="C50" s="189"/>
      <c r="D50" s="189"/>
      <c r="E50" s="189"/>
      <c r="F50" s="189"/>
    </row>
    <row r="51" spans="1:6" ht="15.75">
      <c r="A51" s="188" t="s">
        <v>402</v>
      </c>
      <c r="B51" s="188" t="s">
        <v>417</v>
      </c>
      <c r="C51" s="189"/>
      <c r="D51" s="189"/>
      <c r="E51" s="189"/>
      <c r="F51" s="189"/>
    </row>
    <row r="52" spans="1:6" ht="15.75">
      <c r="A52" s="188" t="s">
        <v>418</v>
      </c>
      <c r="B52" s="188" t="s">
        <v>419</v>
      </c>
      <c r="C52" s="189"/>
      <c r="D52" s="189"/>
      <c r="E52" s="189"/>
      <c r="F52" s="189"/>
    </row>
    <row r="53" spans="1:6" ht="15.75">
      <c r="A53" s="188" t="s">
        <v>404</v>
      </c>
      <c r="B53" s="188" t="s">
        <v>420</v>
      </c>
      <c r="C53" s="189"/>
      <c r="D53" s="189"/>
      <c r="E53" s="189"/>
      <c r="F53" s="189"/>
    </row>
    <row r="54" spans="1:6" ht="15.75">
      <c r="A54" s="193" t="s">
        <v>421</v>
      </c>
      <c r="B54" s="188" t="s">
        <v>422</v>
      </c>
      <c r="C54" s="189"/>
      <c r="D54" s="189"/>
      <c r="E54" s="189"/>
      <c r="F54" s="189"/>
    </row>
    <row r="55" spans="1:6" ht="15.75">
      <c r="A55" s="188" t="s">
        <v>423</v>
      </c>
      <c r="B55" s="188" t="s">
        <v>424</v>
      </c>
      <c r="C55" s="189"/>
      <c r="D55" s="189"/>
      <c r="E55" s="189"/>
      <c r="F55" s="189"/>
    </row>
    <row r="56" spans="1:6" ht="15.75">
      <c r="A56" s="188" t="s">
        <v>425</v>
      </c>
      <c r="B56" s="188" t="s">
        <v>426</v>
      </c>
      <c r="C56" s="189"/>
      <c r="D56" s="189"/>
      <c r="E56" s="189"/>
      <c r="F56" s="189"/>
    </row>
    <row r="57" spans="1:6" ht="15.75">
      <c r="A57" s="188" t="s">
        <v>427</v>
      </c>
      <c r="B57" s="188" t="s">
        <v>428</v>
      </c>
      <c r="C57" s="189"/>
      <c r="D57" s="189"/>
      <c r="E57" s="189"/>
      <c r="F57" s="189"/>
    </row>
    <row r="58" spans="1:6" ht="15.75">
      <c r="A58" s="188" t="s">
        <v>429</v>
      </c>
      <c r="B58" s="188" t="s">
        <v>430</v>
      </c>
      <c r="C58" s="189"/>
      <c r="D58" s="189"/>
      <c r="E58" s="189"/>
      <c r="F58" s="189"/>
    </row>
    <row r="59" spans="1:6" ht="15.75">
      <c r="A59" s="188" t="s">
        <v>431</v>
      </c>
      <c r="B59" s="188" t="s">
        <v>432</v>
      </c>
      <c r="C59" s="189"/>
      <c r="D59" s="189"/>
      <c r="E59" s="189"/>
      <c r="F59" s="189"/>
    </row>
    <row r="60" spans="1:6" ht="15.75">
      <c r="A60" s="188" t="s">
        <v>433</v>
      </c>
      <c r="B60" s="188" t="s">
        <v>434</v>
      </c>
      <c r="C60" s="189"/>
      <c r="D60" s="189"/>
      <c r="E60" s="189"/>
      <c r="F60" s="189"/>
    </row>
    <row r="61" spans="1:6" ht="15.75">
      <c r="A61" s="193" t="s">
        <v>435</v>
      </c>
      <c r="B61" s="188" t="s">
        <v>436</v>
      </c>
      <c r="C61" s="189"/>
      <c r="D61" s="189"/>
      <c r="E61" s="189"/>
      <c r="F61" s="189"/>
    </row>
    <row r="62" spans="1:6" ht="15.75">
      <c r="A62" s="188" t="s">
        <v>437</v>
      </c>
      <c r="B62" s="188" t="s">
        <v>438</v>
      </c>
      <c r="C62" s="189"/>
      <c r="D62" s="189"/>
      <c r="E62" s="189"/>
      <c r="F62" s="189"/>
    </row>
    <row r="63" spans="1:6" ht="15.75">
      <c r="A63" s="188" t="s">
        <v>439</v>
      </c>
      <c r="B63" s="188" t="s">
        <v>440</v>
      </c>
      <c r="C63" s="189"/>
      <c r="D63" s="189"/>
      <c r="E63" s="189"/>
      <c r="F63" s="189"/>
    </row>
    <row r="64" spans="1:6" ht="15.75">
      <c r="A64" s="190" t="s">
        <v>441</v>
      </c>
      <c r="B64" s="191"/>
      <c r="C64" s="189"/>
      <c r="D64" s="189"/>
      <c r="E64" s="189"/>
      <c r="F64" s="189"/>
    </row>
    <row r="65" spans="1:6" ht="15.75">
      <c r="A65" s="94"/>
      <c r="B65" s="94"/>
      <c r="C65" s="94"/>
      <c r="D65" s="94"/>
      <c r="E65" s="94"/>
      <c r="F65" s="94"/>
    </row>
    <row r="66" spans="1:6" ht="15.75">
      <c r="A66" s="94"/>
      <c r="B66" s="94"/>
      <c r="C66" s="94"/>
      <c r="D66" s="94"/>
      <c r="E66" s="94"/>
      <c r="F66" s="94"/>
    </row>
    <row r="67" spans="1:6" ht="15.75">
      <c r="A67" s="94"/>
      <c r="B67" s="94"/>
      <c r="C67" s="94"/>
      <c r="D67" s="94"/>
      <c r="E67" s="94"/>
      <c r="F67" s="94"/>
    </row>
  </sheetData>
  <sheetProtection/>
  <mergeCells count="2">
    <mergeCell ref="A2:F2"/>
    <mergeCell ref="A1:F1"/>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indexed="42"/>
  </sheetPr>
  <dimension ref="A1:I61"/>
  <sheetViews>
    <sheetView zoomScalePageLayoutView="0" workbookViewId="0" topLeftCell="A1">
      <pane xSplit="2" ySplit="5" topLeftCell="C45" activePane="bottomRight" state="frozen"/>
      <selection pane="topLeft" activeCell="A1" sqref="A1"/>
      <selection pane="topRight" activeCell="C1" sqref="C1"/>
      <selection pane="bottomLeft" activeCell="A6" sqref="A6"/>
      <selection pane="bottomRight" activeCell="A61" sqref="A61:H61"/>
    </sheetView>
  </sheetViews>
  <sheetFormatPr defaultColWidth="9.140625" defaultRowHeight="12.75"/>
  <cols>
    <col min="1" max="1" width="7.8515625" style="3" customWidth="1"/>
    <col min="2" max="2" width="70.57421875" style="139" customWidth="1"/>
    <col min="3" max="3" width="16.421875" style="140" customWidth="1"/>
    <col min="4" max="4" width="16.57421875" style="140" customWidth="1"/>
    <col min="5" max="5" width="16.421875" style="140" customWidth="1"/>
    <col min="6" max="6" width="19.140625" style="140" customWidth="1"/>
    <col min="7" max="7" width="16.8515625" style="140" customWidth="1"/>
    <col min="8" max="8" width="17.28125" style="140" customWidth="1"/>
    <col min="9" max="9" width="16.57421875" style="1" customWidth="1"/>
    <col min="10" max="16384" width="9.140625" style="1" customWidth="1"/>
  </cols>
  <sheetData>
    <row r="1" spans="1:8" ht="34.5" customHeight="1">
      <c r="A1" s="619" t="s">
        <v>837</v>
      </c>
      <c r="B1" s="620"/>
      <c r="C1" s="620"/>
      <c r="D1" s="620"/>
      <c r="E1" s="620"/>
      <c r="F1" s="620"/>
      <c r="G1" s="620"/>
      <c r="H1" s="621"/>
    </row>
    <row r="2" spans="1:8" ht="31.5" customHeight="1">
      <c r="A2" s="603" t="s">
        <v>952</v>
      </c>
      <c r="B2" s="604"/>
      <c r="C2" s="604"/>
      <c r="D2" s="604"/>
      <c r="E2" s="604"/>
      <c r="F2" s="604"/>
      <c r="G2" s="604"/>
      <c r="H2" s="605"/>
    </row>
    <row r="3" spans="1:8" ht="24" customHeight="1">
      <c r="A3" s="622" t="s">
        <v>159</v>
      </c>
      <c r="B3" s="623" t="s">
        <v>251</v>
      </c>
      <c r="C3" s="624">
        <v>2012</v>
      </c>
      <c r="D3" s="625"/>
      <c r="E3" s="624">
        <v>2013</v>
      </c>
      <c r="F3" s="625"/>
      <c r="G3" s="624" t="s">
        <v>814</v>
      </c>
      <c r="H3" s="626"/>
    </row>
    <row r="4" spans="1:8" s="10" customFormat="1" ht="31.5">
      <c r="A4" s="622"/>
      <c r="B4" s="623"/>
      <c r="C4" s="14" t="s">
        <v>252</v>
      </c>
      <c r="D4" s="14" t="s">
        <v>253</v>
      </c>
      <c r="E4" s="14" t="s">
        <v>252</v>
      </c>
      <c r="F4" s="14" t="s">
        <v>253</v>
      </c>
      <c r="G4" s="14" t="s">
        <v>252</v>
      </c>
      <c r="H4" s="29" t="s">
        <v>253</v>
      </c>
    </row>
    <row r="5" spans="1:8" s="10" customFormat="1" ht="15.75">
      <c r="A5" s="30"/>
      <c r="B5" s="45"/>
      <c r="C5" s="14" t="s">
        <v>215</v>
      </c>
      <c r="D5" s="14" t="s">
        <v>216</v>
      </c>
      <c r="E5" s="14" t="s">
        <v>217</v>
      </c>
      <c r="F5" s="14" t="s">
        <v>223</v>
      </c>
      <c r="G5" s="14" t="s">
        <v>21</v>
      </c>
      <c r="H5" s="29" t="s">
        <v>22</v>
      </c>
    </row>
    <row r="6" spans="1:8" ht="15.75">
      <c r="A6" s="33">
        <v>1</v>
      </c>
      <c r="B6" s="74" t="s">
        <v>190</v>
      </c>
      <c r="C6" s="64">
        <f>SUM(C7:C10)</f>
        <v>119564.98</v>
      </c>
      <c r="D6" s="64">
        <f>SUM(D7:D10)</f>
        <v>287734.35</v>
      </c>
      <c r="E6" s="321">
        <f>SUM(E7:E10)</f>
        <v>133880.94</v>
      </c>
      <c r="F6" s="321">
        <f>SUM(F7:F10)</f>
        <v>329522.19</v>
      </c>
      <c r="G6" s="167">
        <f>E6-C6</f>
        <v>14315.960000000006</v>
      </c>
      <c r="H6" s="168">
        <f>F6-D6/30.126</f>
        <v>319971.15932881896</v>
      </c>
    </row>
    <row r="7" spans="1:8" ht="15.75">
      <c r="A7" s="33">
        <f>A6+1</f>
        <v>2</v>
      </c>
      <c r="B7" s="62" t="s">
        <v>207</v>
      </c>
      <c r="C7" s="474">
        <v>0</v>
      </c>
      <c r="D7" s="474">
        <v>0</v>
      </c>
      <c r="E7" s="474">
        <v>0</v>
      </c>
      <c r="F7" s="474">
        <v>0</v>
      </c>
      <c r="G7" s="167">
        <f aca="true" t="shared" si="0" ref="G7:H58">E7-C7</f>
        <v>0</v>
      </c>
      <c r="H7" s="168">
        <f>F7-D7/30.126</f>
        <v>0</v>
      </c>
    </row>
    <row r="8" spans="1:8" ht="15.75">
      <c r="A8" s="33">
        <f aca="true" t="shared" si="1" ref="A8:A58">A7+1</f>
        <v>3</v>
      </c>
      <c r="B8" s="62" t="s">
        <v>228</v>
      </c>
      <c r="C8" s="474">
        <v>0</v>
      </c>
      <c r="D8" s="474">
        <v>0</v>
      </c>
      <c r="E8" s="474">
        <v>0</v>
      </c>
      <c r="F8" s="474">
        <v>0</v>
      </c>
      <c r="G8" s="167">
        <f t="shared" si="0"/>
        <v>0</v>
      </c>
      <c r="H8" s="168">
        <f>F8-D8/30.126</f>
        <v>0</v>
      </c>
    </row>
    <row r="9" spans="1:8" ht="15.75">
      <c r="A9" s="33">
        <f t="shared" si="1"/>
        <v>4</v>
      </c>
      <c r="B9" s="62" t="s">
        <v>34</v>
      </c>
      <c r="C9" s="474">
        <v>115057.62</v>
      </c>
      <c r="D9" s="474">
        <v>0</v>
      </c>
      <c r="E9" s="474">
        <v>130965.32</v>
      </c>
      <c r="F9" s="474">
        <v>325351.28</v>
      </c>
      <c r="G9" s="167">
        <f t="shared" si="0"/>
        <v>15907.700000000012</v>
      </c>
      <c r="H9" s="168">
        <f t="shared" si="0"/>
        <v>325351.28</v>
      </c>
    </row>
    <row r="10" spans="1:8" ht="15.75">
      <c r="A10" s="33">
        <f t="shared" si="1"/>
        <v>5</v>
      </c>
      <c r="B10" s="62" t="s">
        <v>227</v>
      </c>
      <c r="C10" s="474">
        <v>4507.36</v>
      </c>
      <c r="D10" s="474">
        <v>287734.35</v>
      </c>
      <c r="E10" s="474">
        <v>2915.62</v>
      </c>
      <c r="F10" s="474">
        <v>4170.91</v>
      </c>
      <c r="G10" s="167">
        <f t="shared" si="0"/>
        <v>-1591.7399999999998</v>
      </c>
      <c r="H10" s="168">
        <f t="shared" si="0"/>
        <v>-283563.44</v>
      </c>
    </row>
    <row r="11" spans="1:8" ht="15.75">
      <c r="A11" s="33">
        <f t="shared" si="1"/>
        <v>6</v>
      </c>
      <c r="B11" s="391" t="s">
        <v>774</v>
      </c>
      <c r="C11" s="64">
        <f>SUM(C12:C15)</f>
        <v>1381428.2000000002</v>
      </c>
      <c r="D11" s="64">
        <f>SUM(D12:D15)</f>
        <v>639725.37</v>
      </c>
      <c r="E11" s="321">
        <f>SUM(E12:E15)</f>
        <v>1324055.0699999998</v>
      </c>
      <c r="F11" s="321">
        <f>SUM(F12:F15)</f>
        <v>807162.54</v>
      </c>
      <c r="G11" s="167">
        <f t="shared" si="0"/>
        <v>-57373.130000000354</v>
      </c>
      <c r="H11" s="168">
        <f t="shared" si="0"/>
        <v>167437.17000000004</v>
      </c>
    </row>
    <row r="12" spans="1:8" ht="15.75">
      <c r="A12" s="33">
        <f t="shared" si="1"/>
        <v>7</v>
      </c>
      <c r="B12" s="62" t="s">
        <v>57</v>
      </c>
      <c r="C12" s="475">
        <v>779213.65</v>
      </c>
      <c r="D12" s="476">
        <v>18450.24</v>
      </c>
      <c r="E12" s="474">
        <v>766593.58</v>
      </c>
      <c r="F12" s="474" t="s">
        <v>960</v>
      </c>
      <c r="G12" s="167">
        <f t="shared" si="0"/>
        <v>-12620.070000000065</v>
      </c>
      <c r="H12" s="168">
        <f t="shared" si="0"/>
        <v>-18450.24</v>
      </c>
    </row>
    <row r="13" spans="1:8" ht="15.75">
      <c r="A13" s="33">
        <f t="shared" si="1"/>
        <v>8</v>
      </c>
      <c r="B13" s="62" t="s">
        <v>58</v>
      </c>
      <c r="C13" s="475" t="s">
        <v>960</v>
      </c>
      <c r="D13" s="475" t="s">
        <v>960</v>
      </c>
      <c r="E13" s="474" t="s">
        <v>960</v>
      </c>
      <c r="F13" s="474" t="s">
        <v>960</v>
      </c>
      <c r="G13" s="167">
        <f t="shared" si="0"/>
        <v>0</v>
      </c>
      <c r="H13" s="168">
        <f t="shared" si="0"/>
        <v>0</v>
      </c>
    </row>
    <row r="14" spans="1:8" ht="15.75">
      <c r="A14" s="33">
        <f>A13+1</f>
        <v>9</v>
      </c>
      <c r="B14" s="62" t="s">
        <v>59</v>
      </c>
      <c r="C14" s="475" t="s">
        <v>960</v>
      </c>
      <c r="D14" s="475">
        <v>75836.43</v>
      </c>
      <c r="E14" s="474" t="s">
        <v>960</v>
      </c>
      <c r="F14" s="474">
        <v>90874.86</v>
      </c>
      <c r="G14" s="167">
        <f t="shared" si="0"/>
        <v>0</v>
      </c>
      <c r="H14" s="168">
        <f t="shared" si="0"/>
        <v>15038.430000000008</v>
      </c>
    </row>
    <row r="15" spans="1:8" ht="31.5">
      <c r="A15" s="411">
        <f t="shared" si="1"/>
        <v>10</v>
      </c>
      <c r="B15" s="412" t="s">
        <v>924</v>
      </c>
      <c r="C15" s="476">
        <v>602214.55</v>
      </c>
      <c r="D15" s="476">
        <v>545438.7</v>
      </c>
      <c r="E15" s="483">
        <v>557461.49</v>
      </c>
      <c r="F15" s="483">
        <v>716287.68</v>
      </c>
      <c r="G15" s="167">
        <f t="shared" si="0"/>
        <v>-44753.060000000056</v>
      </c>
      <c r="H15" s="168">
        <f t="shared" si="0"/>
        <v>170848.9800000001</v>
      </c>
    </row>
    <row r="16" spans="1:8" ht="15.75">
      <c r="A16" s="33">
        <f t="shared" si="1"/>
        <v>11</v>
      </c>
      <c r="B16" s="74" t="s">
        <v>17</v>
      </c>
      <c r="C16" s="475" t="s">
        <v>960</v>
      </c>
      <c r="D16" s="475">
        <v>29052.97</v>
      </c>
      <c r="E16" s="474" t="s">
        <v>960</v>
      </c>
      <c r="F16" s="474">
        <v>32286.9</v>
      </c>
      <c r="G16" s="167">
        <f t="shared" si="0"/>
        <v>0</v>
      </c>
      <c r="H16" s="168">
        <f t="shared" si="0"/>
        <v>3233.9300000000003</v>
      </c>
    </row>
    <row r="17" spans="1:8" ht="15.75">
      <c r="A17" s="33">
        <f t="shared" si="1"/>
        <v>12</v>
      </c>
      <c r="B17" s="74" t="s">
        <v>258</v>
      </c>
      <c r="C17" s="475">
        <v>0</v>
      </c>
      <c r="D17" s="475">
        <v>0</v>
      </c>
      <c r="E17" s="474">
        <v>0</v>
      </c>
      <c r="F17" s="474">
        <v>0</v>
      </c>
      <c r="G17" s="167">
        <f t="shared" si="0"/>
        <v>0</v>
      </c>
      <c r="H17" s="168">
        <f t="shared" si="0"/>
        <v>0</v>
      </c>
    </row>
    <row r="18" spans="1:8" ht="15.75">
      <c r="A18" s="33">
        <f t="shared" si="1"/>
        <v>13</v>
      </c>
      <c r="B18" s="74" t="s">
        <v>259</v>
      </c>
      <c r="C18" s="475" t="s">
        <v>960</v>
      </c>
      <c r="D18" s="475" t="s">
        <v>960</v>
      </c>
      <c r="E18" s="474" t="s">
        <v>960</v>
      </c>
      <c r="F18" s="474" t="s">
        <v>960</v>
      </c>
      <c r="G18" s="167">
        <f t="shared" si="0"/>
        <v>0</v>
      </c>
      <c r="H18" s="168">
        <f t="shared" si="0"/>
        <v>0</v>
      </c>
    </row>
    <row r="19" spans="1:8" ht="15.75">
      <c r="A19" s="33">
        <f t="shared" si="1"/>
        <v>14</v>
      </c>
      <c r="B19" s="74" t="s">
        <v>260</v>
      </c>
      <c r="C19" s="475">
        <v>3306.81</v>
      </c>
      <c r="D19" s="475">
        <v>589.35</v>
      </c>
      <c r="E19" s="474">
        <v>1146.13</v>
      </c>
      <c r="F19" s="474">
        <v>477.02</v>
      </c>
      <c r="G19" s="167">
        <f t="shared" si="0"/>
        <v>-2160.68</v>
      </c>
      <c r="H19" s="168">
        <f t="shared" si="0"/>
        <v>-112.33000000000004</v>
      </c>
    </row>
    <row r="20" spans="1:8" ht="15.75">
      <c r="A20" s="33">
        <f t="shared" si="1"/>
        <v>15</v>
      </c>
      <c r="B20" s="74" t="s">
        <v>261</v>
      </c>
      <c r="C20" s="475" t="s">
        <v>960</v>
      </c>
      <c r="D20" s="475" t="s">
        <v>960</v>
      </c>
      <c r="E20" s="474" t="s">
        <v>960</v>
      </c>
      <c r="F20" s="474" t="s">
        <v>960</v>
      </c>
      <c r="G20" s="167">
        <f t="shared" si="0"/>
        <v>0</v>
      </c>
      <c r="H20" s="168">
        <f t="shared" si="0"/>
        <v>0</v>
      </c>
    </row>
    <row r="21" spans="1:8" ht="15.75">
      <c r="A21" s="33">
        <f t="shared" si="1"/>
        <v>16</v>
      </c>
      <c r="B21" s="74" t="s">
        <v>1</v>
      </c>
      <c r="C21" s="64">
        <f>SUM(C22:C23)</f>
        <v>126.06</v>
      </c>
      <c r="D21" s="64">
        <f>SUM(D22:D23)</f>
        <v>110.82</v>
      </c>
      <c r="E21" s="321">
        <f>SUM(E22:E23)</f>
        <v>74.62</v>
      </c>
      <c r="F21" s="321">
        <f>SUM(F22:F23)</f>
        <v>73.71</v>
      </c>
      <c r="G21" s="167">
        <f t="shared" si="0"/>
        <v>-51.44</v>
      </c>
      <c r="H21" s="168">
        <f t="shared" si="0"/>
        <v>-37.11</v>
      </c>
    </row>
    <row r="22" spans="1:8" ht="15.75">
      <c r="A22" s="33">
        <f t="shared" si="1"/>
        <v>17</v>
      </c>
      <c r="B22" s="62" t="s">
        <v>62</v>
      </c>
      <c r="C22" s="475" t="s">
        <v>960</v>
      </c>
      <c r="D22" s="475" t="s">
        <v>960</v>
      </c>
      <c r="E22" s="474" t="s">
        <v>960</v>
      </c>
      <c r="F22" s="474" t="s">
        <v>960</v>
      </c>
      <c r="G22" s="167">
        <f t="shared" si="0"/>
        <v>0</v>
      </c>
      <c r="H22" s="168">
        <f t="shared" si="0"/>
        <v>0</v>
      </c>
    </row>
    <row r="23" spans="1:8" ht="15.75">
      <c r="A23" s="33">
        <f t="shared" si="1"/>
        <v>18</v>
      </c>
      <c r="B23" s="133" t="s">
        <v>63</v>
      </c>
      <c r="C23" s="475">
        <v>126.06</v>
      </c>
      <c r="D23" s="475">
        <v>110.82</v>
      </c>
      <c r="E23" s="474">
        <v>74.62</v>
      </c>
      <c r="F23" s="474">
        <v>73.71</v>
      </c>
      <c r="G23" s="167">
        <f t="shared" si="0"/>
        <v>-51.44</v>
      </c>
      <c r="H23" s="168">
        <f t="shared" si="0"/>
        <v>-37.11</v>
      </c>
    </row>
    <row r="24" spans="1:8" ht="15.75">
      <c r="A24" s="33">
        <f t="shared" si="1"/>
        <v>19</v>
      </c>
      <c r="B24" s="74" t="s">
        <v>262</v>
      </c>
      <c r="C24" s="475">
        <v>13947.91</v>
      </c>
      <c r="D24" s="475" t="s">
        <v>960</v>
      </c>
      <c r="E24" s="474">
        <v>22572.85</v>
      </c>
      <c r="F24" s="474" t="s">
        <v>960</v>
      </c>
      <c r="G24" s="167">
        <f t="shared" si="0"/>
        <v>8624.939999999999</v>
      </c>
      <c r="H24" s="168">
        <f t="shared" si="0"/>
        <v>0</v>
      </c>
    </row>
    <row r="25" spans="1:8" ht="15.75" customHeight="1">
      <c r="A25" s="33">
        <f t="shared" si="1"/>
        <v>20</v>
      </c>
      <c r="B25" s="74" t="s">
        <v>2</v>
      </c>
      <c r="C25" s="64">
        <f>SUM(C26:C38)</f>
        <v>6069021.230000001</v>
      </c>
      <c r="D25" s="64">
        <f>SUM(D26:D38)</f>
        <v>13643.31</v>
      </c>
      <c r="E25" s="321">
        <f>SUM(E26:E38)</f>
        <v>8339093.139999999</v>
      </c>
      <c r="F25" s="321">
        <f>SUM(F26:F38)</f>
        <v>4874.88</v>
      </c>
      <c r="G25" s="167">
        <f t="shared" si="0"/>
        <v>2270071.9099999974</v>
      </c>
      <c r="H25" s="168">
        <f t="shared" si="0"/>
        <v>-8768.43</v>
      </c>
    </row>
    <row r="26" spans="1:9" ht="15.75" customHeight="1">
      <c r="A26" s="33">
        <f t="shared" si="1"/>
        <v>21</v>
      </c>
      <c r="B26" s="458" t="s">
        <v>883</v>
      </c>
      <c r="C26" s="475">
        <v>4190395.39</v>
      </c>
      <c r="D26" s="475" t="s">
        <v>960</v>
      </c>
      <c r="E26" s="474">
        <v>6505782.5</v>
      </c>
      <c r="F26" s="474" t="s">
        <v>960</v>
      </c>
      <c r="G26" s="167">
        <f t="shared" si="0"/>
        <v>2315387.11</v>
      </c>
      <c r="H26" s="168">
        <f t="shared" si="0"/>
        <v>0</v>
      </c>
      <c r="I26" s="19"/>
    </row>
    <row r="27" spans="1:9" ht="15.75">
      <c r="A27" s="33">
        <f t="shared" si="1"/>
        <v>22</v>
      </c>
      <c r="B27" s="468" t="s">
        <v>922</v>
      </c>
      <c r="C27" s="475">
        <v>484463.76</v>
      </c>
      <c r="D27" s="475" t="s">
        <v>960</v>
      </c>
      <c r="E27" s="474">
        <v>502879.47</v>
      </c>
      <c r="F27" s="474" t="s">
        <v>960</v>
      </c>
      <c r="G27" s="167">
        <f t="shared" si="0"/>
        <v>18415.709999999963</v>
      </c>
      <c r="H27" s="168">
        <f t="shared" si="0"/>
        <v>0</v>
      </c>
      <c r="I27" s="19"/>
    </row>
    <row r="28" spans="1:8" ht="15.75">
      <c r="A28" s="33">
        <f t="shared" si="1"/>
        <v>23</v>
      </c>
      <c r="B28" s="62" t="s">
        <v>64</v>
      </c>
      <c r="C28" s="475">
        <v>211644.57</v>
      </c>
      <c r="D28" s="475" t="s">
        <v>960</v>
      </c>
      <c r="E28" s="474">
        <v>183372.35</v>
      </c>
      <c r="F28" s="474" t="s">
        <v>960</v>
      </c>
      <c r="G28" s="167">
        <f t="shared" si="0"/>
        <v>-28272.22</v>
      </c>
      <c r="H28" s="168">
        <f t="shared" si="0"/>
        <v>0</v>
      </c>
    </row>
    <row r="29" spans="1:8" ht="15.75">
      <c r="A29" s="33">
        <f t="shared" si="1"/>
        <v>24</v>
      </c>
      <c r="B29" s="62" t="s">
        <v>65</v>
      </c>
      <c r="C29" s="475">
        <v>17439.08</v>
      </c>
      <c r="D29" s="475" t="s">
        <v>960</v>
      </c>
      <c r="E29" s="474">
        <v>140</v>
      </c>
      <c r="F29" s="474" t="s">
        <v>960</v>
      </c>
      <c r="G29" s="167">
        <f t="shared" si="0"/>
        <v>-17299.08</v>
      </c>
      <c r="H29" s="168">
        <f t="shared" si="0"/>
        <v>0</v>
      </c>
    </row>
    <row r="30" spans="1:8" ht="15.75">
      <c r="A30" s="33">
        <f t="shared" si="1"/>
        <v>25</v>
      </c>
      <c r="B30" s="458" t="s">
        <v>773</v>
      </c>
      <c r="C30" s="475">
        <v>97188.5</v>
      </c>
      <c r="D30" s="475" t="s">
        <v>960</v>
      </c>
      <c r="E30" s="474">
        <f>85592.05+11257.04</f>
        <v>96849.09</v>
      </c>
      <c r="F30" s="474" t="s">
        <v>960</v>
      </c>
      <c r="G30" s="167">
        <f t="shared" si="0"/>
        <v>-339.4100000000035</v>
      </c>
      <c r="H30" s="168">
        <f t="shared" si="0"/>
        <v>0</v>
      </c>
    </row>
    <row r="31" spans="1:8" ht="15.75">
      <c r="A31" s="33">
        <f t="shared" si="1"/>
        <v>26</v>
      </c>
      <c r="B31" s="62" t="s">
        <v>66</v>
      </c>
      <c r="C31" s="475" t="s">
        <v>960</v>
      </c>
      <c r="D31" s="475" t="s">
        <v>960</v>
      </c>
      <c r="E31" s="474" t="s">
        <v>960</v>
      </c>
      <c r="F31" s="474" t="s">
        <v>960</v>
      </c>
      <c r="G31" s="167">
        <f t="shared" si="0"/>
        <v>0</v>
      </c>
      <c r="H31" s="168">
        <f t="shared" si="0"/>
        <v>0</v>
      </c>
    </row>
    <row r="32" spans="1:8" ht="15.75">
      <c r="A32" s="33">
        <f t="shared" si="1"/>
        <v>27</v>
      </c>
      <c r="B32" s="62" t="s">
        <v>67</v>
      </c>
      <c r="C32" s="475" t="s">
        <v>960</v>
      </c>
      <c r="D32" s="475" t="s">
        <v>960</v>
      </c>
      <c r="E32" s="474" t="s">
        <v>960</v>
      </c>
      <c r="F32" s="474" t="s">
        <v>960</v>
      </c>
      <c r="G32" s="167">
        <f t="shared" si="0"/>
        <v>0</v>
      </c>
      <c r="H32" s="168">
        <f t="shared" si="0"/>
        <v>0</v>
      </c>
    </row>
    <row r="33" spans="1:8" ht="15.75">
      <c r="A33" s="33">
        <f t="shared" si="1"/>
        <v>28</v>
      </c>
      <c r="B33" s="62" t="s">
        <v>68</v>
      </c>
      <c r="C33" s="475">
        <v>15485.4</v>
      </c>
      <c r="D33" s="475">
        <v>1290.46</v>
      </c>
      <c r="E33" s="474" t="s">
        <v>960</v>
      </c>
      <c r="F33" s="474" t="s">
        <v>960</v>
      </c>
      <c r="G33" s="167">
        <f t="shared" si="0"/>
        <v>-15485.4</v>
      </c>
      <c r="H33" s="168">
        <f t="shared" si="0"/>
        <v>-1290.46</v>
      </c>
    </row>
    <row r="34" spans="1:8" ht="15.75">
      <c r="A34" s="33">
        <f t="shared" si="1"/>
        <v>29</v>
      </c>
      <c r="B34" s="62" t="s">
        <v>69</v>
      </c>
      <c r="C34" s="475">
        <v>993.84</v>
      </c>
      <c r="D34" s="475">
        <v>10050.61</v>
      </c>
      <c r="E34" s="474">
        <v>623</v>
      </c>
      <c r="F34" s="474">
        <v>2711.6</v>
      </c>
      <c r="G34" s="167">
        <f t="shared" si="0"/>
        <v>-370.84000000000003</v>
      </c>
      <c r="H34" s="168">
        <f t="shared" si="0"/>
        <v>-7339.01</v>
      </c>
    </row>
    <row r="35" spans="1:8" ht="15.75">
      <c r="A35" s="33">
        <f t="shared" si="1"/>
        <v>30</v>
      </c>
      <c r="B35" s="62" t="s">
        <v>70</v>
      </c>
      <c r="C35" s="475">
        <v>832628.83</v>
      </c>
      <c r="D35" s="475" t="s">
        <v>960</v>
      </c>
      <c r="E35" s="474">
        <v>858709.98</v>
      </c>
      <c r="F35" s="474" t="s">
        <v>960</v>
      </c>
      <c r="G35" s="167">
        <f t="shared" si="0"/>
        <v>26081.150000000023</v>
      </c>
      <c r="H35" s="168">
        <f t="shared" si="0"/>
        <v>0</v>
      </c>
    </row>
    <row r="36" spans="1:9" ht="15.75">
      <c r="A36" s="338">
        <f t="shared" si="1"/>
        <v>31</v>
      </c>
      <c r="B36" s="459" t="s">
        <v>884</v>
      </c>
      <c r="C36" s="475">
        <v>2</v>
      </c>
      <c r="D36" s="475" t="s">
        <v>960</v>
      </c>
      <c r="E36" s="474">
        <v>6</v>
      </c>
      <c r="F36" s="474" t="s">
        <v>960</v>
      </c>
      <c r="G36" s="167">
        <f t="shared" si="0"/>
        <v>4</v>
      </c>
      <c r="H36" s="168">
        <f t="shared" si="0"/>
        <v>0</v>
      </c>
      <c r="I36" s="306"/>
    </row>
    <row r="37" spans="1:8" ht="15.75">
      <c r="A37" s="33">
        <f t="shared" si="1"/>
        <v>32</v>
      </c>
      <c r="B37" s="62" t="s">
        <v>71</v>
      </c>
      <c r="C37" s="475" t="s">
        <v>960</v>
      </c>
      <c r="D37" s="475" t="s">
        <v>960</v>
      </c>
      <c r="E37" s="474" t="s">
        <v>960</v>
      </c>
      <c r="F37" s="474" t="s">
        <v>960</v>
      </c>
      <c r="G37" s="167">
        <f t="shared" si="0"/>
        <v>0</v>
      </c>
      <c r="H37" s="168">
        <f t="shared" si="0"/>
        <v>0</v>
      </c>
    </row>
    <row r="38" spans="1:8" ht="22.5" customHeight="1">
      <c r="A38" s="33">
        <f t="shared" si="1"/>
        <v>33</v>
      </c>
      <c r="B38" s="468" t="s">
        <v>923</v>
      </c>
      <c r="C38" s="475">
        <v>218779.86</v>
      </c>
      <c r="D38" s="475">
        <v>2302.24</v>
      </c>
      <c r="E38" s="474">
        <v>190730.75</v>
      </c>
      <c r="F38" s="474">
        <v>2163.28</v>
      </c>
      <c r="G38" s="167">
        <f t="shared" si="0"/>
        <v>-28049.109999999986</v>
      </c>
      <c r="H38" s="168">
        <f t="shared" si="0"/>
        <v>-138.95999999999958</v>
      </c>
    </row>
    <row r="39" spans="1:8" ht="15.75">
      <c r="A39" s="33">
        <f t="shared" si="1"/>
        <v>34</v>
      </c>
      <c r="B39" s="74" t="s">
        <v>266</v>
      </c>
      <c r="C39" s="475">
        <v>450210.9</v>
      </c>
      <c r="D39" s="475" t="s">
        <v>960</v>
      </c>
      <c r="E39" s="474">
        <v>775000</v>
      </c>
      <c r="F39" s="474" t="s">
        <v>960</v>
      </c>
      <c r="G39" s="167">
        <f t="shared" si="0"/>
        <v>324789.1</v>
      </c>
      <c r="H39" s="168">
        <f t="shared" si="0"/>
        <v>0</v>
      </c>
    </row>
    <row r="40" spans="1:8" ht="15.75">
      <c r="A40" s="33">
        <f t="shared" si="1"/>
        <v>35</v>
      </c>
      <c r="B40" s="74" t="s">
        <v>110</v>
      </c>
      <c r="C40" s="475" t="s">
        <v>960</v>
      </c>
      <c r="D40" s="475" t="s">
        <v>960</v>
      </c>
      <c r="E40" s="474" t="s">
        <v>960</v>
      </c>
      <c r="F40" s="474" t="s">
        <v>960</v>
      </c>
      <c r="G40" s="167">
        <f t="shared" si="0"/>
        <v>0</v>
      </c>
      <c r="H40" s="168">
        <f t="shared" si="0"/>
        <v>0</v>
      </c>
    </row>
    <row r="41" spans="1:8" ht="15.75">
      <c r="A41" s="33">
        <f t="shared" si="1"/>
        <v>36</v>
      </c>
      <c r="B41" s="74" t="s">
        <v>107</v>
      </c>
      <c r="C41" s="475" t="s">
        <v>960</v>
      </c>
      <c r="D41" s="475" t="s">
        <v>960</v>
      </c>
      <c r="E41" s="474" t="s">
        <v>960</v>
      </c>
      <c r="F41" s="474" t="s">
        <v>960</v>
      </c>
      <c r="G41" s="167">
        <f t="shared" si="0"/>
        <v>0</v>
      </c>
      <c r="H41" s="168">
        <f t="shared" si="0"/>
        <v>0</v>
      </c>
    </row>
    <row r="42" spans="1:8" ht="23.25" customHeight="1">
      <c r="A42" s="33">
        <f t="shared" si="1"/>
        <v>37</v>
      </c>
      <c r="B42" s="74" t="s">
        <v>247</v>
      </c>
      <c r="C42" s="475" t="s">
        <v>960</v>
      </c>
      <c r="D42" s="475" t="s">
        <v>960</v>
      </c>
      <c r="E42" s="474" t="s">
        <v>960</v>
      </c>
      <c r="F42" s="474" t="s">
        <v>960</v>
      </c>
      <c r="G42" s="167">
        <f t="shared" si="0"/>
        <v>0</v>
      </c>
      <c r="H42" s="168">
        <f t="shared" si="0"/>
        <v>0</v>
      </c>
    </row>
    <row r="43" spans="1:8" ht="15.75">
      <c r="A43" s="33">
        <f t="shared" si="1"/>
        <v>38</v>
      </c>
      <c r="B43" s="74" t="s">
        <v>192</v>
      </c>
      <c r="C43" s="475" t="s">
        <v>960</v>
      </c>
      <c r="D43" s="475" t="s">
        <v>960</v>
      </c>
      <c r="E43" s="474" t="s">
        <v>960</v>
      </c>
      <c r="F43" s="474" t="s">
        <v>960</v>
      </c>
      <c r="G43" s="167">
        <f t="shared" si="0"/>
        <v>0</v>
      </c>
      <c r="H43" s="168">
        <f t="shared" si="0"/>
        <v>0</v>
      </c>
    </row>
    <row r="44" spans="1:8" ht="18.75">
      <c r="A44" s="33">
        <f t="shared" si="1"/>
        <v>39</v>
      </c>
      <c r="B44" s="74" t="s">
        <v>121</v>
      </c>
      <c r="C44" s="153">
        <f>SUM(C45:C48)</f>
        <v>46609.17</v>
      </c>
      <c r="D44" s="153">
        <f>SUM(D45:D48)</f>
        <v>0</v>
      </c>
      <c r="E44" s="484">
        <f>SUM(E45:E48)</f>
        <v>79947</v>
      </c>
      <c r="F44" s="484">
        <f>SUM(F45:F48)</f>
        <v>23031.62</v>
      </c>
      <c r="G44" s="167">
        <f t="shared" si="0"/>
        <v>33337.83</v>
      </c>
      <c r="H44" s="168">
        <f t="shared" si="0"/>
        <v>23031.62</v>
      </c>
    </row>
    <row r="45" spans="1:8" ht="15.75">
      <c r="A45" s="33">
        <f>A44+1</f>
        <v>40</v>
      </c>
      <c r="B45" s="62" t="s">
        <v>178</v>
      </c>
      <c r="C45" s="475" t="s">
        <v>960</v>
      </c>
      <c r="D45" s="475" t="s">
        <v>960</v>
      </c>
      <c r="E45" s="474">
        <v>1100</v>
      </c>
      <c r="F45" s="474">
        <v>23031.62</v>
      </c>
      <c r="G45" s="167">
        <f t="shared" si="0"/>
        <v>1100</v>
      </c>
      <c r="H45" s="168">
        <f t="shared" si="0"/>
        <v>23031.62</v>
      </c>
    </row>
    <row r="46" spans="1:8" ht="15.75">
      <c r="A46" s="33">
        <f t="shared" si="1"/>
        <v>41</v>
      </c>
      <c r="B46" s="62" t="s">
        <v>72</v>
      </c>
      <c r="C46" s="475">
        <v>46609.17</v>
      </c>
      <c r="D46" s="475" t="s">
        <v>960</v>
      </c>
      <c r="E46" s="474">
        <v>78847</v>
      </c>
      <c r="F46" s="474" t="s">
        <v>960</v>
      </c>
      <c r="G46" s="167">
        <f t="shared" si="0"/>
        <v>32237.83</v>
      </c>
      <c r="H46" s="168">
        <f t="shared" si="0"/>
        <v>0</v>
      </c>
    </row>
    <row r="47" spans="1:8" ht="18.75">
      <c r="A47" s="33">
        <f t="shared" si="1"/>
        <v>42</v>
      </c>
      <c r="B47" s="62" t="s">
        <v>179</v>
      </c>
      <c r="C47" s="475" t="s">
        <v>960</v>
      </c>
      <c r="D47" s="475" t="s">
        <v>960</v>
      </c>
      <c r="E47" s="474" t="s">
        <v>960</v>
      </c>
      <c r="F47" s="474" t="s">
        <v>960</v>
      </c>
      <c r="G47" s="167">
        <f t="shared" si="0"/>
        <v>0</v>
      </c>
      <c r="H47" s="168">
        <f t="shared" si="0"/>
        <v>0</v>
      </c>
    </row>
    <row r="48" spans="1:8" ht="15.75">
      <c r="A48" s="33">
        <f t="shared" si="1"/>
        <v>43</v>
      </c>
      <c r="B48" s="350" t="s">
        <v>882</v>
      </c>
      <c r="C48" s="476" t="s">
        <v>960</v>
      </c>
      <c r="D48" s="476" t="s">
        <v>960</v>
      </c>
      <c r="E48" s="483" t="s">
        <v>960</v>
      </c>
      <c r="F48" s="483" t="s">
        <v>960</v>
      </c>
      <c r="G48" s="167">
        <f t="shared" si="0"/>
        <v>0</v>
      </c>
      <c r="H48" s="168">
        <f t="shared" si="0"/>
        <v>0</v>
      </c>
    </row>
    <row r="49" spans="1:8" ht="15.75">
      <c r="A49" s="33">
        <f t="shared" si="1"/>
        <v>44</v>
      </c>
      <c r="B49" s="74" t="s">
        <v>267</v>
      </c>
      <c r="C49" s="475" t="s">
        <v>960</v>
      </c>
      <c r="D49" s="475" t="s">
        <v>960</v>
      </c>
      <c r="E49" s="474" t="s">
        <v>960</v>
      </c>
      <c r="F49" s="474" t="s">
        <v>960</v>
      </c>
      <c r="G49" s="167">
        <f t="shared" si="0"/>
        <v>0</v>
      </c>
      <c r="H49" s="168">
        <f t="shared" si="0"/>
        <v>0</v>
      </c>
    </row>
    <row r="50" spans="1:8" ht="15.75">
      <c r="A50" s="33">
        <f t="shared" si="1"/>
        <v>45</v>
      </c>
      <c r="B50" s="74" t="s">
        <v>108</v>
      </c>
      <c r="C50" s="475">
        <v>35600.56</v>
      </c>
      <c r="D50" s="475">
        <v>185950.29</v>
      </c>
      <c r="E50" s="474">
        <v>10231.01</v>
      </c>
      <c r="F50" s="474">
        <v>168874.75</v>
      </c>
      <c r="G50" s="167">
        <f t="shared" si="0"/>
        <v>-25369.549999999996</v>
      </c>
      <c r="H50" s="168">
        <f t="shared" si="0"/>
        <v>-17075.540000000008</v>
      </c>
    </row>
    <row r="51" spans="1:8" ht="15.75">
      <c r="A51" s="33">
        <f t="shared" si="1"/>
        <v>46</v>
      </c>
      <c r="B51" s="74" t="s">
        <v>138</v>
      </c>
      <c r="C51" s="43" t="s">
        <v>238</v>
      </c>
      <c r="D51" s="43" t="s">
        <v>238</v>
      </c>
      <c r="E51" s="485" t="s">
        <v>238</v>
      </c>
      <c r="F51" s="485" t="s">
        <v>238</v>
      </c>
      <c r="G51" s="307" t="s">
        <v>119</v>
      </c>
      <c r="H51" s="308" t="s">
        <v>119</v>
      </c>
    </row>
    <row r="52" spans="1:8" ht="15.75">
      <c r="A52" s="33">
        <f t="shared" si="1"/>
        <v>47</v>
      </c>
      <c r="B52" s="156" t="s">
        <v>111</v>
      </c>
      <c r="C52" s="475">
        <v>6448.2</v>
      </c>
      <c r="D52" s="475" t="s">
        <v>960</v>
      </c>
      <c r="E52" s="474">
        <v>3048.33</v>
      </c>
      <c r="F52" s="474" t="s">
        <v>960</v>
      </c>
      <c r="G52" s="167">
        <f t="shared" si="0"/>
        <v>-3399.87</v>
      </c>
      <c r="H52" s="168">
        <f t="shared" si="0"/>
        <v>0</v>
      </c>
    </row>
    <row r="53" spans="1:8" ht="15.75">
      <c r="A53" s="460" t="s">
        <v>728</v>
      </c>
      <c r="B53" s="461" t="s">
        <v>729</v>
      </c>
      <c r="C53" s="475" t="s">
        <v>960</v>
      </c>
      <c r="D53" s="475" t="s">
        <v>960</v>
      </c>
      <c r="E53" s="474" t="s">
        <v>960</v>
      </c>
      <c r="F53" s="474" t="s">
        <v>960</v>
      </c>
      <c r="G53" s="167">
        <f>E53-C53</f>
        <v>0</v>
      </c>
      <c r="H53" s="168">
        <f>F53-D53</f>
        <v>0</v>
      </c>
    </row>
    <row r="54" spans="1:8" ht="15.75">
      <c r="A54" s="33">
        <f>A52+1</f>
        <v>48</v>
      </c>
      <c r="B54" s="74" t="s">
        <v>112</v>
      </c>
      <c r="C54" s="475">
        <v>1181871.02</v>
      </c>
      <c r="D54" s="475">
        <v>32072.2</v>
      </c>
      <c r="E54" s="474">
        <v>2183618.34</v>
      </c>
      <c r="F54" s="474">
        <v>38536.72</v>
      </c>
      <c r="G54" s="167">
        <f t="shared" si="0"/>
        <v>1001747.3199999998</v>
      </c>
      <c r="H54" s="168">
        <f t="shared" si="0"/>
        <v>6464.52</v>
      </c>
    </row>
    <row r="55" spans="1:8" ht="15.75">
      <c r="A55" s="33">
        <f t="shared" si="1"/>
        <v>49</v>
      </c>
      <c r="B55" s="74" t="s">
        <v>113</v>
      </c>
      <c r="C55" s="474">
        <v>31233111.32</v>
      </c>
      <c r="D55" s="474">
        <v>0</v>
      </c>
      <c r="E55" s="474">
        <v>34630240.75</v>
      </c>
      <c r="F55" s="474">
        <v>0</v>
      </c>
      <c r="G55" s="167">
        <f t="shared" si="0"/>
        <v>3397129.4299999997</v>
      </c>
      <c r="H55" s="168">
        <f t="shared" si="0"/>
        <v>0</v>
      </c>
    </row>
    <row r="56" spans="1:8" ht="15.75">
      <c r="A56" s="33">
        <f t="shared" si="1"/>
        <v>50</v>
      </c>
      <c r="B56" s="134" t="s">
        <v>229</v>
      </c>
      <c r="C56" s="477"/>
      <c r="D56" s="477"/>
      <c r="E56" s="486"/>
      <c r="F56" s="486"/>
      <c r="G56" s="167">
        <f t="shared" si="0"/>
        <v>0</v>
      </c>
      <c r="H56" s="168">
        <f t="shared" si="0"/>
        <v>0</v>
      </c>
    </row>
    <row r="57" spans="1:8" ht="15.75">
      <c r="A57" s="33">
        <f t="shared" si="1"/>
        <v>51</v>
      </c>
      <c r="B57" s="134" t="s">
        <v>122</v>
      </c>
      <c r="C57" s="474">
        <v>898265.95</v>
      </c>
      <c r="D57" s="474">
        <v>0</v>
      </c>
      <c r="E57" s="474">
        <v>808402.36</v>
      </c>
      <c r="F57" s="474">
        <v>0</v>
      </c>
      <c r="G57" s="167">
        <f t="shared" si="0"/>
        <v>-89863.58999999997</v>
      </c>
      <c r="H57" s="168">
        <f t="shared" si="0"/>
        <v>0</v>
      </c>
    </row>
    <row r="58" spans="1:8" s="135" customFormat="1" ht="32.25" thickBot="1">
      <c r="A58" s="34">
        <f t="shared" si="1"/>
        <v>52</v>
      </c>
      <c r="B58" s="138" t="s">
        <v>120</v>
      </c>
      <c r="C58" s="322">
        <f>C6+C11+SUM(C16:C21)+C24+C25+SUM(C39:C44)+SUM(C49:C55)</f>
        <v>40541246.36</v>
      </c>
      <c r="D58" s="322">
        <f>D6+D11+SUM(D16:D21)+D24+D25+SUM(D39:D44)+SUM(D49:D55)</f>
        <v>1188878.6600000001</v>
      </c>
      <c r="E58" s="322">
        <f>E6+E11+SUM(E16:E21)+E24+E25+SUM(E39:E44)+SUM(E49:E55)</f>
        <v>47502908.18</v>
      </c>
      <c r="F58" s="322">
        <f>F6+F11+SUM(F16:F21)+F24+F25+SUM(F39:F44)+SUM(F49:F55)</f>
        <v>1404840.3299999998</v>
      </c>
      <c r="G58" s="178">
        <f t="shared" si="0"/>
        <v>6961661.82</v>
      </c>
      <c r="H58" s="179">
        <f t="shared" si="0"/>
        <v>215961.6699999997</v>
      </c>
    </row>
    <row r="59" spans="2:9" ht="21" customHeight="1">
      <c r="B59" s="3"/>
      <c r="C59" s="3"/>
      <c r="D59" s="392"/>
      <c r="E59" s="392"/>
      <c r="F59" s="392"/>
      <c r="G59" s="3"/>
      <c r="H59" s="3"/>
      <c r="I59" s="44"/>
    </row>
    <row r="60" spans="1:8" ht="33" customHeight="1">
      <c r="A60" s="613" t="s">
        <v>181</v>
      </c>
      <c r="B60" s="614"/>
      <c r="C60" s="614"/>
      <c r="D60" s="614"/>
      <c r="E60" s="614"/>
      <c r="F60" s="614"/>
      <c r="G60" s="614"/>
      <c r="H60" s="615"/>
    </row>
    <row r="61" spans="1:8" ht="30.75" customHeight="1">
      <c r="A61" s="616" t="s">
        <v>180</v>
      </c>
      <c r="B61" s="617"/>
      <c r="C61" s="617"/>
      <c r="D61" s="617"/>
      <c r="E61" s="617"/>
      <c r="F61" s="617"/>
      <c r="G61" s="617"/>
      <c r="H61" s="618"/>
    </row>
    <row r="64" ht="42" customHeight="1"/>
  </sheetData>
  <sheetProtection/>
  <mergeCells count="9">
    <mergeCell ref="A60:H60"/>
    <mergeCell ref="A61:H61"/>
    <mergeCell ref="A1:H1"/>
    <mergeCell ref="A2:H2"/>
    <mergeCell ref="A3:A4"/>
    <mergeCell ref="B3:B4"/>
    <mergeCell ref="C3:D3"/>
    <mergeCell ref="E3:F3"/>
    <mergeCell ref="G3:H3"/>
  </mergeCells>
  <printOptions gridLines="1"/>
  <pageMargins left="0.5118110236220472" right="0.31496062992125984" top="0.4330708661417323" bottom="0.48" header="0.3937007874015748" footer="0.2362204724409449"/>
  <pageSetup fitToHeight="2" fitToWidth="2" horizontalDpi="600" verticalDpi="600" orientation="landscape" paperSize="9" scale="71" r:id="rId1"/>
  <rowBreaks count="1" manualBreakCount="1">
    <brk id="38" max="255" man="1"/>
  </rowBreaks>
</worksheet>
</file>

<file path=xl/worksheets/sheet4.xml><?xml version="1.0" encoding="utf-8"?>
<worksheet xmlns="http://schemas.openxmlformats.org/spreadsheetml/2006/main" xmlns:r="http://schemas.openxmlformats.org/officeDocument/2006/relationships">
  <sheetPr>
    <tabColor indexed="42"/>
    <pageSetUpPr fitToPage="1"/>
  </sheetPr>
  <dimension ref="A1:H24"/>
  <sheetViews>
    <sheetView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B23" sqref="B23"/>
    </sheetView>
  </sheetViews>
  <sheetFormatPr defaultColWidth="9.140625" defaultRowHeight="12.75"/>
  <cols>
    <col min="1" max="1" width="7.8515625" style="3" customWidth="1"/>
    <col min="2" max="2" width="89.57421875" style="6" customWidth="1"/>
    <col min="3" max="3" width="16.8515625" style="1" customWidth="1"/>
    <col min="4" max="4" width="17.28125" style="1" customWidth="1"/>
    <col min="5" max="16384" width="9.140625" style="1" customWidth="1"/>
  </cols>
  <sheetData>
    <row r="1" spans="1:4" ht="49.5" customHeight="1">
      <c r="A1" s="607" t="s">
        <v>836</v>
      </c>
      <c r="B1" s="608"/>
      <c r="C1" s="608"/>
      <c r="D1" s="609"/>
    </row>
    <row r="2" spans="1:4" ht="34.5" customHeight="1">
      <c r="A2" s="603" t="s">
        <v>953</v>
      </c>
      <c r="B2" s="604"/>
      <c r="C2" s="604"/>
      <c r="D2" s="605"/>
    </row>
    <row r="3" spans="1:4" s="10" customFormat="1" ht="15.75">
      <c r="A3" s="30" t="s">
        <v>958</v>
      </c>
      <c r="B3" s="17" t="s">
        <v>251</v>
      </c>
      <c r="C3" s="14">
        <v>2012</v>
      </c>
      <c r="D3" s="29">
        <v>2013</v>
      </c>
    </row>
    <row r="4" spans="1:4" s="10" customFormat="1" ht="15.75">
      <c r="A4" s="30"/>
      <c r="B4" s="17"/>
      <c r="C4" s="14" t="s">
        <v>215</v>
      </c>
      <c r="D4" s="29" t="s">
        <v>216</v>
      </c>
    </row>
    <row r="5" spans="1:8" ht="15.75" customHeight="1">
      <c r="A5" s="33">
        <v>1</v>
      </c>
      <c r="B5" s="383" t="s">
        <v>766</v>
      </c>
      <c r="C5" s="50">
        <f>C6+C7+C8</f>
        <v>4190395.39</v>
      </c>
      <c r="D5" s="51">
        <f>D6+D7+D8</f>
        <v>6505782.5</v>
      </c>
      <c r="E5" s="10"/>
      <c r="F5" s="10"/>
      <c r="G5" s="340"/>
      <c r="H5" s="340"/>
    </row>
    <row r="6" spans="1:8" ht="31.5">
      <c r="A6" s="33">
        <v>2</v>
      </c>
      <c r="B6" s="384" t="s">
        <v>862</v>
      </c>
      <c r="C6" s="52">
        <v>277896.09</v>
      </c>
      <c r="D6" s="59">
        <v>275955.92</v>
      </c>
      <c r="E6" s="10"/>
      <c r="F6" s="10"/>
      <c r="G6" s="340"/>
      <c r="H6" s="340"/>
    </row>
    <row r="7" spans="1:7" ht="15.75">
      <c r="A7" s="33">
        <v>3</v>
      </c>
      <c r="B7" s="384" t="s">
        <v>861</v>
      </c>
      <c r="C7" s="148">
        <v>3407915.93</v>
      </c>
      <c r="D7" s="157">
        <v>5737246.82</v>
      </c>
      <c r="G7" s="340"/>
    </row>
    <row r="8" spans="1:7" ht="21.75" customHeight="1">
      <c r="A8" s="338">
        <v>4</v>
      </c>
      <c r="B8" s="384" t="s">
        <v>767</v>
      </c>
      <c r="C8" s="148">
        <v>504583.37</v>
      </c>
      <c r="D8" s="157">
        <v>492579.76</v>
      </c>
      <c r="G8" s="340"/>
    </row>
    <row r="9" spans="1:4" ht="15.75">
      <c r="A9" s="33">
        <v>5</v>
      </c>
      <c r="B9" s="45" t="s">
        <v>885</v>
      </c>
      <c r="C9" s="64">
        <f>SUM(C10:C13)</f>
        <v>484463.75</v>
      </c>
      <c r="D9" s="146">
        <f>SUM(D10:D13)</f>
        <v>502879.47</v>
      </c>
    </row>
    <row r="10" spans="1:4" ht="15.75">
      <c r="A10" s="33">
        <v>6</v>
      </c>
      <c r="B10" s="27" t="s">
        <v>863</v>
      </c>
      <c r="C10" s="52">
        <v>347084.24</v>
      </c>
      <c r="D10" s="59">
        <v>314328.24</v>
      </c>
    </row>
    <row r="11" spans="1:4" ht="15.75">
      <c r="A11" s="33">
        <v>7</v>
      </c>
      <c r="B11" s="27" t="s">
        <v>864</v>
      </c>
      <c r="C11" s="52">
        <v>77817</v>
      </c>
      <c r="D11" s="59">
        <v>109473.19</v>
      </c>
    </row>
    <row r="12" spans="1:4" ht="15.75">
      <c r="A12" s="33">
        <v>8</v>
      </c>
      <c r="B12" s="27" t="s">
        <v>865</v>
      </c>
      <c r="C12" s="52">
        <v>35322.44</v>
      </c>
      <c r="D12" s="59">
        <v>56382.19</v>
      </c>
    </row>
    <row r="13" spans="1:4" ht="15.75">
      <c r="A13" s="33">
        <v>9</v>
      </c>
      <c r="B13" s="27" t="s">
        <v>866</v>
      </c>
      <c r="C13" s="52">
        <v>24240.07</v>
      </c>
      <c r="D13" s="59">
        <v>22695.85</v>
      </c>
    </row>
    <row r="14" spans="1:4" ht="15.75">
      <c r="A14" s="33">
        <v>10</v>
      </c>
      <c r="B14" s="67" t="s">
        <v>185</v>
      </c>
      <c r="C14" s="64">
        <f>C6*0.2</f>
        <v>55579.21800000001</v>
      </c>
      <c r="D14" s="401">
        <f>D6*0.2</f>
        <v>55191.184</v>
      </c>
    </row>
    <row r="15" spans="1:4" ht="16.5" thickBot="1">
      <c r="A15" s="34">
        <v>11</v>
      </c>
      <c r="B15" s="68" t="s">
        <v>257</v>
      </c>
      <c r="C15" s="158">
        <v>54981</v>
      </c>
      <c r="D15" s="159">
        <f>'T13-Fondy'!H14</f>
        <v>65276.8</v>
      </c>
    </row>
    <row r="16" ht="15.75">
      <c r="B16" s="9"/>
    </row>
    <row r="17" spans="1:2" ht="15.75">
      <c r="A17" s="417"/>
      <c r="B17" s="9"/>
    </row>
    <row r="18" spans="1:4" ht="53.25" customHeight="1">
      <c r="A18" s="627" t="s">
        <v>959</v>
      </c>
      <c r="B18" s="627"/>
      <c r="C18" s="627"/>
      <c r="D18" s="627"/>
    </row>
    <row r="19" ht="15.75">
      <c r="B19" s="9"/>
    </row>
    <row r="20" ht="15.75">
      <c r="B20" s="9"/>
    </row>
    <row r="21" ht="15.75">
      <c r="B21" s="9"/>
    </row>
    <row r="22" ht="15.75">
      <c r="B22" s="9"/>
    </row>
    <row r="23" ht="15.75">
      <c r="B23" s="9"/>
    </row>
    <row r="24" ht="15.75">
      <c r="B24" s="9"/>
    </row>
  </sheetData>
  <sheetProtection/>
  <mergeCells count="3">
    <mergeCell ref="A1:D1"/>
    <mergeCell ref="A2:D2"/>
    <mergeCell ref="A18:D18"/>
  </mergeCells>
  <printOptions gridLines="1"/>
  <pageMargins left="0.85" right="0.7480314960629921" top="0.984251968503937" bottom="0.984251968503937" header="0.5118110236220472" footer="0.5118110236220472"/>
  <pageSetup fitToHeight="1" fitToWidth="1" horizontalDpi="600" verticalDpi="600" orientation="landscape" paperSize="9" scale="99" r:id="rId1"/>
</worksheet>
</file>

<file path=xl/worksheets/sheet5.xml><?xml version="1.0" encoding="utf-8"?>
<worksheet xmlns="http://schemas.openxmlformats.org/spreadsheetml/2006/main" xmlns:r="http://schemas.openxmlformats.org/officeDocument/2006/relationships">
  <sheetPr>
    <tabColor indexed="42"/>
  </sheetPr>
  <dimension ref="A1:J992"/>
  <sheetViews>
    <sheetView zoomScalePageLayoutView="0" workbookViewId="0" topLeftCell="A1">
      <pane xSplit="2" ySplit="5" topLeftCell="C87" activePane="bottomRight" state="frozen"/>
      <selection pane="topLeft" activeCell="A1" sqref="A1"/>
      <selection pane="topRight" activeCell="C1" sqref="C1"/>
      <selection pane="bottomLeft" activeCell="A6" sqref="A6"/>
      <selection pane="bottomRight" activeCell="C104" sqref="C104"/>
    </sheetView>
  </sheetViews>
  <sheetFormatPr defaultColWidth="9.140625" defaultRowHeight="12.75"/>
  <cols>
    <col min="1" max="1" width="8.421875" style="3" customWidth="1"/>
    <col min="2" max="2" width="74.140625" style="131" customWidth="1"/>
    <col min="3" max="8" width="17.00390625" style="1" customWidth="1"/>
    <col min="9" max="9" width="14.00390625" style="1" bestFit="1" customWidth="1"/>
    <col min="10" max="16384" width="9.140625" style="1" customWidth="1"/>
  </cols>
  <sheetData>
    <row r="1" spans="1:8" ht="34.5" customHeight="1" thickBot="1">
      <c r="A1" s="631" t="s">
        <v>835</v>
      </c>
      <c r="B1" s="632"/>
      <c r="C1" s="632"/>
      <c r="D1" s="632"/>
      <c r="E1" s="632"/>
      <c r="F1" s="632"/>
      <c r="G1" s="632"/>
      <c r="H1" s="633"/>
    </row>
    <row r="2" spans="1:8" ht="32.25" customHeight="1">
      <c r="A2" s="634" t="s">
        <v>954</v>
      </c>
      <c r="B2" s="635"/>
      <c r="C2" s="635"/>
      <c r="D2" s="635"/>
      <c r="E2" s="635"/>
      <c r="F2" s="635"/>
      <c r="G2" s="635"/>
      <c r="H2" s="636"/>
    </row>
    <row r="3" spans="1:8" s="10" customFormat="1" ht="31.5" customHeight="1">
      <c r="A3" s="622" t="s">
        <v>159</v>
      </c>
      <c r="B3" s="637" t="s">
        <v>251</v>
      </c>
      <c r="C3" s="639">
        <v>2012</v>
      </c>
      <c r="D3" s="639"/>
      <c r="E3" s="639">
        <v>2013</v>
      </c>
      <c r="F3" s="639"/>
      <c r="G3" s="639" t="s">
        <v>815</v>
      </c>
      <c r="H3" s="640"/>
    </row>
    <row r="4" spans="1:8" ht="31.5" customHeight="1">
      <c r="A4" s="622"/>
      <c r="B4" s="638"/>
      <c r="C4" s="14" t="s">
        <v>252</v>
      </c>
      <c r="D4" s="14" t="s">
        <v>253</v>
      </c>
      <c r="E4" s="14" t="s">
        <v>252</v>
      </c>
      <c r="F4" s="14" t="s">
        <v>253</v>
      </c>
      <c r="G4" s="14" t="s">
        <v>252</v>
      </c>
      <c r="H4" s="29" t="s">
        <v>253</v>
      </c>
    </row>
    <row r="5" spans="1:8" ht="15.75">
      <c r="A5" s="33"/>
      <c r="B5" s="132"/>
      <c r="C5" s="39" t="s">
        <v>215</v>
      </c>
      <c r="D5" s="39" t="s">
        <v>216</v>
      </c>
      <c r="E5" s="39" t="s">
        <v>217</v>
      </c>
      <c r="F5" s="39" t="s">
        <v>223</v>
      </c>
      <c r="G5" s="39" t="s">
        <v>21</v>
      </c>
      <c r="H5" s="82" t="s">
        <v>22</v>
      </c>
    </row>
    <row r="6" spans="1:8" ht="15.75">
      <c r="A6" s="33">
        <v>1</v>
      </c>
      <c r="B6" s="74" t="s">
        <v>232</v>
      </c>
      <c r="C6" s="64">
        <f>SUM(C7:C18)</f>
        <v>2384386.99</v>
      </c>
      <c r="D6" s="64">
        <f>SUM(D7:D18)</f>
        <v>227281.27</v>
      </c>
      <c r="E6" s="321">
        <f>SUM(E7:E18)</f>
        <v>3614064.49</v>
      </c>
      <c r="F6" s="321">
        <f>SUM(F7:F18)</f>
        <v>313460.1</v>
      </c>
      <c r="G6" s="64">
        <f>E6-C6</f>
        <v>1229677.5</v>
      </c>
      <c r="H6" s="146">
        <f>F6-D6</f>
        <v>86178.82999999999</v>
      </c>
    </row>
    <row r="7" spans="1:8" ht="17.25" customHeight="1">
      <c r="A7" s="33">
        <f>A6+1</f>
        <v>2</v>
      </c>
      <c r="B7" s="350" t="s">
        <v>887</v>
      </c>
      <c r="C7" s="478">
        <v>189451.16</v>
      </c>
      <c r="D7" s="478">
        <v>4511.87</v>
      </c>
      <c r="E7" s="480">
        <v>250789.74</v>
      </c>
      <c r="F7" s="480">
        <v>6915.19</v>
      </c>
      <c r="G7" s="154">
        <f>E7-C7</f>
        <v>61338.57999999999</v>
      </c>
      <c r="H7" s="155">
        <f>F7-D7</f>
        <v>2403.3199999999997</v>
      </c>
    </row>
    <row r="8" spans="1:8" ht="30" customHeight="1">
      <c r="A8" s="33">
        <f aca="true" t="shared" si="0" ref="A8:A71">A7+1</f>
        <v>3</v>
      </c>
      <c r="B8" s="133" t="s">
        <v>73</v>
      </c>
      <c r="C8" s="479">
        <v>706431.26</v>
      </c>
      <c r="D8" s="479">
        <v>539.12</v>
      </c>
      <c r="E8" s="487">
        <v>1160251.42</v>
      </c>
      <c r="F8" s="487">
        <v>2142.09</v>
      </c>
      <c r="G8" s="154">
        <f aca="true" t="shared" si="1" ref="G8:H71">E8-C8</f>
        <v>453820.1599999999</v>
      </c>
      <c r="H8" s="155">
        <f t="shared" si="1"/>
        <v>1602.9700000000003</v>
      </c>
    </row>
    <row r="9" spans="1:8" ht="15.75">
      <c r="A9" s="33">
        <f t="shared" si="0"/>
        <v>4</v>
      </c>
      <c r="B9" s="350" t="s">
        <v>888</v>
      </c>
      <c r="C9" s="478">
        <v>148168.26</v>
      </c>
      <c r="D9" s="478">
        <v>3964.19</v>
      </c>
      <c r="E9" s="480">
        <v>135119.36</v>
      </c>
      <c r="F9" s="480">
        <v>7214.64</v>
      </c>
      <c r="G9" s="154">
        <f t="shared" si="1"/>
        <v>-13048.900000000023</v>
      </c>
      <c r="H9" s="155">
        <f t="shared" si="1"/>
        <v>3250.4500000000003</v>
      </c>
    </row>
    <row r="10" spans="1:8" ht="15.75">
      <c r="A10" s="33">
        <f t="shared" si="0"/>
        <v>5</v>
      </c>
      <c r="B10" s="350" t="s">
        <v>889</v>
      </c>
      <c r="C10" s="478">
        <v>23213.67</v>
      </c>
      <c r="D10" s="478">
        <v>257.7</v>
      </c>
      <c r="E10" s="480">
        <v>16310.73</v>
      </c>
      <c r="F10" s="480">
        <v>227.5</v>
      </c>
      <c r="G10" s="154">
        <f t="shared" si="1"/>
        <v>-6902.939999999999</v>
      </c>
      <c r="H10" s="155">
        <f t="shared" si="1"/>
        <v>-30.19999999999999</v>
      </c>
    </row>
    <row r="11" spans="1:8" ht="15.75">
      <c r="A11" s="33">
        <f t="shared" si="0"/>
        <v>6</v>
      </c>
      <c r="B11" s="350" t="s">
        <v>890</v>
      </c>
      <c r="C11" s="478">
        <v>41918.68</v>
      </c>
      <c r="D11" s="478" t="s">
        <v>960</v>
      </c>
      <c r="E11" s="480">
        <v>40821.97</v>
      </c>
      <c r="F11" s="480" t="s">
        <v>960</v>
      </c>
      <c r="G11" s="154">
        <f t="shared" si="1"/>
        <v>-1096.7099999999991</v>
      </c>
      <c r="H11" s="155">
        <f t="shared" si="1"/>
        <v>0</v>
      </c>
    </row>
    <row r="12" spans="1:8" ht="15.75">
      <c r="A12" s="33">
        <f t="shared" si="0"/>
        <v>7</v>
      </c>
      <c r="B12" s="350" t="s">
        <v>891</v>
      </c>
      <c r="C12" s="478">
        <v>37641.77</v>
      </c>
      <c r="D12" s="478">
        <v>14939.97</v>
      </c>
      <c r="E12" s="480">
        <v>42874.56</v>
      </c>
      <c r="F12" s="480">
        <v>25907.48</v>
      </c>
      <c r="G12" s="154">
        <f t="shared" si="1"/>
        <v>5232.790000000001</v>
      </c>
      <c r="H12" s="155">
        <f t="shared" si="1"/>
        <v>10967.51</v>
      </c>
    </row>
    <row r="13" spans="1:8" ht="31.5">
      <c r="A13" s="33">
        <f t="shared" si="0"/>
        <v>8</v>
      </c>
      <c r="B13" s="62" t="s">
        <v>74</v>
      </c>
      <c r="C13" s="479">
        <v>55861.6</v>
      </c>
      <c r="D13" s="479">
        <v>6747.33</v>
      </c>
      <c r="E13" s="487">
        <v>69131.76</v>
      </c>
      <c r="F13" s="487">
        <v>3857.52</v>
      </c>
      <c r="G13" s="154">
        <f t="shared" si="1"/>
        <v>13270.159999999996</v>
      </c>
      <c r="H13" s="155">
        <f t="shared" si="1"/>
        <v>-2889.81</v>
      </c>
    </row>
    <row r="14" spans="1:8" ht="15.75">
      <c r="A14" s="33">
        <f t="shared" si="0"/>
        <v>9</v>
      </c>
      <c r="B14" s="62" t="s">
        <v>75</v>
      </c>
      <c r="C14" s="478">
        <v>89712.71</v>
      </c>
      <c r="D14" s="478">
        <v>156511.1</v>
      </c>
      <c r="E14" s="480">
        <v>108832.6</v>
      </c>
      <c r="F14" s="480">
        <v>200450.9</v>
      </c>
      <c r="G14" s="154">
        <f t="shared" si="1"/>
        <v>19119.89</v>
      </c>
      <c r="H14" s="155">
        <f t="shared" si="1"/>
        <v>43939.79999999999</v>
      </c>
    </row>
    <row r="15" spans="1:8" ht="15.75">
      <c r="A15" s="33">
        <f t="shared" si="0"/>
        <v>10</v>
      </c>
      <c r="B15" s="46" t="s">
        <v>76</v>
      </c>
      <c r="C15" s="478">
        <v>614603.21</v>
      </c>
      <c r="D15" s="478">
        <v>13192.99</v>
      </c>
      <c r="E15" s="480">
        <v>1017204.27</v>
      </c>
      <c r="F15" s="480">
        <v>11513.38</v>
      </c>
      <c r="G15" s="154">
        <f t="shared" si="1"/>
        <v>402601.06000000006</v>
      </c>
      <c r="H15" s="155">
        <f t="shared" si="1"/>
        <v>-1679.6100000000006</v>
      </c>
    </row>
    <row r="16" spans="1:8" ht="15.75" customHeight="1">
      <c r="A16" s="33">
        <f t="shared" si="0"/>
        <v>11</v>
      </c>
      <c r="B16" s="62" t="s">
        <v>77</v>
      </c>
      <c r="C16" s="478">
        <v>44511.65</v>
      </c>
      <c r="D16" s="478">
        <v>1304.14</v>
      </c>
      <c r="E16" s="480">
        <v>252138.41</v>
      </c>
      <c r="F16" s="480">
        <v>11498.94</v>
      </c>
      <c r="G16" s="154">
        <f t="shared" si="1"/>
        <v>207626.76</v>
      </c>
      <c r="H16" s="155">
        <f t="shared" si="1"/>
        <v>10194.800000000001</v>
      </c>
    </row>
    <row r="17" spans="1:8" ht="15.75">
      <c r="A17" s="33">
        <f t="shared" si="0"/>
        <v>12</v>
      </c>
      <c r="B17" s="46" t="s">
        <v>730</v>
      </c>
      <c r="C17" s="478">
        <v>195163.98</v>
      </c>
      <c r="D17" s="478">
        <v>10190.28</v>
      </c>
      <c r="E17" s="480">
        <v>315259.31</v>
      </c>
      <c r="F17" s="480">
        <v>27276.44</v>
      </c>
      <c r="G17" s="154">
        <f t="shared" si="1"/>
        <v>120095.32999999999</v>
      </c>
      <c r="H17" s="155">
        <f t="shared" si="1"/>
        <v>17086.159999999996</v>
      </c>
    </row>
    <row r="18" spans="1:8" ht="15.75">
      <c r="A18" s="33">
        <f t="shared" si="0"/>
        <v>13</v>
      </c>
      <c r="B18" s="350" t="s">
        <v>892</v>
      </c>
      <c r="C18" s="478">
        <v>237709.04</v>
      </c>
      <c r="D18" s="478">
        <v>15122.58</v>
      </c>
      <c r="E18" s="480">
        <v>205330.36</v>
      </c>
      <c r="F18" s="480">
        <v>16456.02</v>
      </c>
      <c r="G18" s="154">
        <f t="shared" si="1"/>
        <v>-32378.680000000022</v>
      </c>
      <c r="H18" s="155">
        <f t="shared" si="1"/>
        <v>1333.4400000000005</v>
      </c>
    </row>
    <row r="19" spans="1:8" ht="15.75">
      <c r="A19" s="33">
        <f t="shared" si="0"/>
        <v>14</v>
      </c>
      <c r="B19" s="74" t="s">
        <v>268</v>
      </c>
      <c r="C19" s="64">
        <f>SUM(C20:C25)</f>
        <v>1956428.1700000002</v>
      </c>
      <c r="D19" s="64">
        <f>SUM(D20:D25)</f>
        <v>41006.240000000005</v>
      </c>
      <c r="E19" s="321">
        <f>SUM(E20:E25)</f>
        <v>1844316.4699999997</v>
      </c>
      <c r="F19" s="321">
        <f>SUM(F20:F25)</f>
        <v>49734.43000000001</v>
      </c>
      <c r="G19" s="64">
        <f t="shared" si="1"/>
        <v>-112111.70000000042</v>
      </c>
      <c r="H19" s="146">
        <f t="shared" si="1"/>
        <v>8728.190000000002</v>
      </c>
    </row>
    <row r="20" spans="1:8" ht="15.75">
      <c r="A20" s="33">
        <f t="shared" si="0"/>
        <v>15</v>
      </c>
      <c r="B20" s="350" t="s">
        <v>893</v>
      </c>
      <c r="C20" s="478">
        <v>586314.56</v>
      </c>
      <c r="D20" s="478">
        <v>8880.02</v>
      </c>
      <c r="E20" s="480">
        <v>589596.48</v>
      </c>
      <c r="F20" s="480">
        <v>11158.13</v>
      </c>
      <c r="G20" s="154">
        <f t="shared" si="1"/>
        <v>3281.9199999999255</v>
      </c>
      <c r="H20" s="155">
        <f t="shared" si="1"/>
        <v>2278.1099999999988</v>
      </c>
    </row>
    <row r="21" spans="1:8" ht="15.75">
      <c r="A21" s="33">
        <f t="shared" si="0"/>
        <v>16</v>
      </c>
      <c r="B21" s="350" t="s">
        <v>894</v>
      </c>
      <c r="C21" s="478">
        <v>920800.15</v>
      </c>
      <c r="D21" s="478">
        <v>9513.28</v>
      </c>
      <c r="E21" s="480">
        <v>905724.49</v>
      </c>
      <c r="F21" s="480">
        <v>10622.95</v>
      </c>
      <c r="G21" s="154">
        <f t="shared" si="1"/>
        <v>-15075.660000000033</v>
      </c>
      <c r="H21" s="155">
        <f t="shared" si="1"/>
        <v>1109.67</v>
      </c>
    </row>
    <row r="22" spans="1:8" ht="15.75">
      <c r="A22" s="33">
        <f t="shared" si="0"/>
        <v>17</v>
      </c>
      <c r="B22" s="350" t="s">
        <v>895</v>
      </c>
      <c r="C22" s="478">
        <v>228675.26</v>
      </c>
      <c r="D22" s="478">
        <v>12061.93</v>
      </c>
      <c r="E22" s="480">
        <v>199204.18</v>
      </c>
      <c r="F22" s="480">
        <v>13033.16</v>
      </c>
      <c r="G22" s="154">
        <f t="shared" si="1"/>
        <v>-29471.080000000016</v>
      </c>
      <c r="H22" s="155">
        <f t="shared" si="1"/>
        <v>971.2299999999996</v>
      </c>
    </row>
    <row r="23" spans="1:8" ht="15.75">
      <c r="A23" s="33">
        <f t="shared" si="0"/>
        <v>18</v>
      </c>
      <c r="B23" s="350" t="s">
        <v>896</v>
      </c>
      <c r="C23" s="478">
        <v>203412.63</v>
      </c>
      <c r="D23" s="478">
        <v>10515.54</v>
      </c>
      <c r="E23" s="480">
        <v>147318.36</v>
      </c>
      <c r="F23" s="480">
        <v>14906.8</v>
      </c>
      <c r="G23" s="154">
        <f t="shared" si="1"/>
        <v>-56094.27000000002</v>
      </c>
      <c r="H23" s="155">
        <f t="shared" si="1"/>
        <v>4391.259999999998</v>
      </c>
    </row>
    <row r="24" spans="1:8" ht="15.75">
      <c r="A24" s="33">
        <f t="shared" si="0"/>
        <v>19</v>
      </c>
      <c r="B24" s="350" t="s">
        <v>897</v>
      </c>
      <c r="C24" s="478">
        <v>2181.3</v>
      </c>
      <c r="D24" s="478">
        <v>35.47</v>
      </c>
      <c r="E24" s="480">
        <v>2072.96</v>
      </c>
      <c r="F24" s="480">
        <v>13.39</v>
      </c>
      <c r="G24" s="154">
        <f t="shared" si="1"/>
        <v>-108.34000000000015</v>
      </c>
      <c r="H24" s="155">
        <f t="shared" si="1"/>
        <v>-22.08</v>
      </c>
    </row>
    <row r="25" spans="1:8" ht="15.75">
      <c r="A25" s="33">
        <f t="shared" si="0"/>
        <v>20</v>
      </c>
      <c r="B25" s="62" t="s">
        <v>719</v>
      </c>
      <c r="C25" s="478">
        <v>15044.27</v>
      </c>
      <c r="D25" s="478" t="s">
        <v>960</v>
      </c>
      <c r="E25" s="480">
        <v>400</v>
      </c>
      <c r="F25" s="480" t="s">
        <v>960</v>
      </c>
      <c r="G25" s="154">
        <f t="shared" si="1"/>
        <v>-14644.27</v>
      </c>
      <c r="H25" s="155">
        <f t="shared" si="1"/>
        <v>0</v>
      </c>
    </row>
    <row r="26" spans="1:8" ht="15.75">
      <c r="A26" s="33">
        <f t="shared" si="0"/>
        <v>21</v>
      </c>
      <c r="B26" s="74" t="s">
        <v>248</v>
      </c>
      <c r="C26" s="37" t="s">
        <v>238</v>
      </c>
      <c r="D26" s="37" t="s">
        <v>238</v>
      </c>
      <c r="E26" s="488" t="s">
        <v>238</v>
      </c>
      <c r="F26" s="488" t="s">
        <v>238</v>
      </c>
      <c r="G26" s="69" t="s">
        <v>119</v>
      </c>
      <c r="H26" s="147" t="s">
        <v>119</v>
      </c>
    </row>
    <row r="27" spans="1:8" ht="15.75">
      <c r="A27" s="33">
        <f t="shared" si="0"/>
        <v>22</v>
      </c>
      <c r="B27" s="74" t="s">
        <v>269</v>
      </c>
      <c r="C27" s="64">
        <f>SUM(C28:C31)</f>
        <v>756</v>
      </c>
      <c r="D27" s="64">
        <f>SUM(D28:D31)</f>
        <v>19145.06</v>
      </c>
      <c r="E27" s="321">
        <f>SUM(E28:E31)</f>
        <v>0</v>
      </c>
      <c r="F27" s="321">
        <f>SUM(F28:F31)</f>
        <v>15240.96</v>
      </c>
      <c r="G27" s="64">
        <f t="shared" si="1"/>
        <v>-756</v>
      </c>
      <c r="H27" s="146">
        <f t="shared" si="1"/>
        <v>-3904.100000000002</v>
      </c>
    </row>
    <row r="28" spans="1:8" ht="15.75">
      <c r="A28" s="33">
        <f t="shared" si="0"/>
        <v>23</v>
      </c>
      <c r="B28" s="62" t="s">
        <v>207</v>
      </c>
      <c r="C28" s="480">
        <v>0</v>
      </c>
      <c r="D28" s="480">
        <v>0</v>
      </c>
      <c r="E28" s="480">
        <v>0</v>
      </c>
      <c r="F28" s="480">
        <v>0</v>
      </c>
      <c r="G28" s="154">
        <f t="shared" si="1"/>
        <v>0</v>
      </c>
      <c r="H28" s="155">
        <f t="shared" si="1"/>
        <v>0</v>
      </c>
    </row>
    <row r="29" spans="1:8" ht="15.75">
      <c r="A29" s="33">
        <f t="shared" si="0"/>
        <v>24</v>
      </c>
      <c r="B29" s="133" t="s">
        <v>228</v>
      </c>
      <c r="C29" s="480">
        <v>0</v>
      </c>
      <c r="D29" s="480">
        <v>0</v>
      </c>
      <c r="E29" s="480">
        <v>0</v>
      </c>
      <c r="F29" s="480">
        <v>0</v>
      </c>
      <c r="G29" s="154">
        <f t="shared" si="1"/>
        <v>0</v>
      </c>
      <c r="H29" s="155">
        <f t="shared" si="1"/>
        <v>0</v>
      </c>
    </row>
    <row r="30" spans="1:8" ht="15.75">
      <c r="A30" s="33">
        <f t="shared" si="0"/>
        <v>25</v>
      </c>
      <c r="B30" s="133" t="s">
        <v>34</v>
      </c>
      <c r="C30" s="480">
        <v>0</v>
      </c>
      <c r="D30" s="480">
        <v>0</v>
      </c>
      <c r="E30" s="480">
        <v>0</v>
      </c>
      <c r="F30" s="480">
        <v>0</v>
      </c>
      <c r="G30" s="154">
        <f t="shared" si="1"/>
        <v>0</v>
      </c>
      <c r="H30" s="155">
        <f t="shared" si="1"/>
        <v>0</v>
      </c>
    </row>
    <row r="31" spans="1:8" ht="15.75">
      <c r="A31" s="33">
        <f t="shared" si="0"/>
        <v>26</v>
      </c>
      <c r="B31" s="62" t="s">
        <v>35</v>
      </c>
      <c r="C31" s="480">
        <v>756</v>
      </c>
      <c r="D31" s="480">
        <v>19145.06</v>
      </c>
      <c r="E31" s="480">
        <v>0</v>
      </c>
      <c r="F31" s="480">
        <v>15240.96</v>
      </c>
      <c r="G31" s="154">
        <f t="shared" si="1"/>
        <v>-756</v>
      </c>
      <c r="H31" s="155">
        <f t="shared" si="1"/>
        <v>-3904.100000000002</v>
      </c>
    </row>
    <row r="32" spans="1:8" ht="15.75">
      <c r="A32" s="33">
        <f t="shared" si="0"/>
        <v>27</v>
      </c>
      <c r="B32" s="74" t="s">
        <v>18</v>
      </c>
      <c r="C32" s="64">
        <f>SUM(C33:C39)</f>
        <v>399978.96</v>
      </c>
      <c r="D32" s="64">
        <f>SUM(D33:D39)</f>
        <v>38621.97</v>
      </c>
      <c r="E32" s="321">
        <f>SUM(E33:E39)</f>
        <v>672701.48</v>
      </c>
      <c r="F32" s="321">
        <f>SUM(F33:F39)</f>
        <v>24927.07</v>
      </c>
      <c r="G32" s="64">
        <f t="shared" si="1"/>
        <v>272722.51999999996</v>
      </c>
      <c r="H32" s="146">
        <f t="shared" si="1"/>
        <v>-13694.900000000001</v>
      </c>
    </row>
    <row r="33" spans="1:8" ht="15.75">
      <c r="A33" s="33">
        <f t="shared" si="0"/>
        <v>28</v>
      </c>
      <c r="B33" s="62" t="s">
        <v>78</v>
      </c>
      <c r="C33" s="478">
        <v>261946.59</v>
      </c>
      <c r="D33" s="478">
        <v>8887.32</v>
      </c>
      <c r="E33" s="480">
        <v>460291</v>
      </c>
      <c r="F33" s="480">
        <v>9177.57</v>
      </c>
      <c r="G33" s="154">
        <f t="shared" si="1"/>
        <v>198344.41</v>
      </c>
      <c r="H33" s="155">
        <f t="shared" si="1"/>
        <v>290.25</v>
      </c>
    </row>
    <row r="34" spans="1:8" ht="15.75">
      <c r="A34" s="33">
        <f t="shared" si="0"/>
        <v>29</v>
      </c>
      <c r="B34" s="62" t="s">
        <v>79</v>
      </c>
      <c r="C34" s="478">
        <v>61718.48</v>
      </c>
      <c r="D34" s="478">
        <v>646.77</v>
      </c>
      <c r="E34" s="480">
        <v>71874.16</v>
      </c>
      <c r="F34" s="480">
        <v>7100.8</v>
      </c>
      <c r="G34" s="154">
        <f t="shared" si="1"/>
        <v>10155.68</v>
      </c>
      <c r="H34" s="155">
        <f t="shared" si="1"/>
        <v>6454.030000000001</v>
      </c>
    </row>
    <row r="35" spans="1:8" ht="15.75">
      <c r="A35" s="33">
        <f t="shared" si="0"/>
        <v>30</v>
      </c>
      <c r="B35" s="62" t="s">
        <v>80</v>
      </c>
      <c r="C35" s="478">
        <v>21695.69</v>
      </c>
      <c r="D35" s="478" t="s">
        <v>960</v>
      </c>
      <c r="E35" s="480">
        <v>22988.67</v>
      </c>
      <c r="F35" s="480">
        <v>384.2</v>
      </c>
      <c r="G35" s="154">
        <f t="shared" si="1"/>
        <v>1292.9799999999996</v>
      </c>
      <c r="H35" s="155">
        <f t="shared" si="1"/>
        <v>384.2</v>
      </c>
    </row>
    <row r="36" spans="1:8" ht="15.75">
      <c r="A36" s="33">
        <f t="shared" si="0"/>
        <v>31</v>
      </c>
      <c r="B36" s="62" t="s">
        <v>81</v>
      </c>
      <c r="C36" s="478">
        <v>18011.83</v>
      </c>
      <c r="D36" s="478">
        <v>3041.89</v>
      </c>
      <c r="E36" s="480">
        <v>32922.47</v>
      </c>
      <c r="F36" s="480">
        <v>7912.1</v>
      </c>
      <c r="G36" s="154">
        <f t="shared" si="1"/>
        <v>14910.64</v>
      </c>
      <c r="H36" s="155">
        <f t="shared" si="1"/>
        <v>4870.210000000001</v>
      </c>
    </row>
    <row r="37" spans="1:8" ht="15.75">
      <c r="A37" s="33">
        <f t="shared" si="0"/>
        <v>32</v>
      </c>
      <c r="B37" s="46" t="s">
        <v>85</v>
      </c>
      <c r="C37" s="478">
        <v>4623.41</v>
      </c>
      <c r="D37" s="478" t="s">
        <v>960</v>
      </c>
      <c r="E37" s="480">
        <v>1066.32</v>
      </c>
      <c r="F37" s="480">
        <v>29</v>
      </c>
      <c r="G37" s="154">
        <f t="shared" si="1"/>
        <v>-3557.09</v>
      </c>
      <c r="H37" s="155">
        <f t="shared" si="1"/>
        <v>29</v>
      </c>
    </row>
    <row r="38" spans="1:8" ht="15.75">
      <c r="A38" s="33">
        <f t="shared" si="0"/>
        <v>33</v>
      </c>
      <c r="B38" s="62" t="s">
        <v>86</v>
      </c>
      <c r="C38" s="478">
        <v>22216.02</v>
      </c>
      <c r="D38" s="478">
        <v>24437.48</v>
      </c>
      <c r="E38" s="480">
        <v>64066.95</v>
      </c>
      <c r="F38" s="480">
        <v>96.52</v>
      </c>
      <c r="G38" s="154">
        <f t="shared" si="1"/>
        <v>41850.92999999999</v>
      </c>
      <c r="H38" s="155">
        <f t="shared" si="1"/>
        <v>-24340.96</v>
      </c>
    </row>
    <row r="39" spans="1:8" ht="15.75">
      <c r="A39" s="33">
        <f t="shared" si="0"/>
        <v>34</v>
      </c>
      <c r="B39" s="62" t="s">
        <v>87</v>
      </c>
      <c r="C39" s="478">
        <v>9766.94</v>
      </c>
      <c r="D39" s="478">
        <v>1608.51</v>
      </c>
      <c r="E39" s="480">
        <v>19491.91</v>
      </c>
      <c r="F39" s="480">
        <v>226.88</v>
      </c>
      <c r="G39" s="154">
        <f t="shared" si="1"/>
        <v>9724.97</v>
      </c>
      <c r="H39" s="155">
        <f t="shared" si="1"/>
        <v>-1381.63</v>
      </c>
    </row>
    <row r="40" spans="1:8" ht="15.75">
      <c r="A40" s="33">
        <f t="shared" si="0"/>
        <v>35</v>
      </c>
      <c r="B40" s="74" t="s">
        <v>270</v>
      </c>
      <c r="C40" s="64">
        <f>C41+C42</f>
        <v>789702.54</v>
      </c>
      <c r="D40" s="64">
        <f>D41+D42</f>
        <v>4997.91</v>
      </c>
      <c r="E40" s="321">
        <f>E41+E42</f>
        <v>923470.52</v>
      </c>
      <c r="F40" s="321">
        <f>F41+F42</f>
        <v>6417.09</v>
      </c>
      <c r="G40" s="64">
        <f t="shared" si="1"/>
        <v>133767.97999999998</v>
      </c>
      <c r="H40" s="146">
        <f t="shared" si="1"/>
        <v>1419.1800000000003</v>
      </c>
    </row>
    <row r="41" spans="1:8" ht="15.75">
      <c r="A41" s="33">
        <f t="shared" si="0"/>
        <v>36</v>
      </c>
      <c r="B41" s="350" t="s">
        <v>898</v>
      </c>
      <c r="C41" s="478">
        <v>108574.57</v>
      </c>
      <c r="D41" s="478">
        <v>2194.87</v>
      </c>
      <c r="E41" s="480">
        <v>111732.47</v>
      </c>
      <c r="F41" s="480">
        <v>1524.6</v>
      </c>
      <c r="G41" s="154">
        <f t="shared" si="1"/>
        <v>3157.899999999994</v>
      </c>
      <c r="H41" s="155">
        <f t="shared" si="1"/>
        <v>-670.27</v>
      </c>
    </row>
    <row r="42" spans="1:8" ht="15.75">
      <c r="A42" s="33">
        <f t="shared" si="0"/>
        <v>37</v>
      </c>
      <c r="B42" s="350" t="s">
        <v>899</v>
      </c>
      <c r="C42" s="478">
        <v>681127.97</v>
      </c>
      <c r="D42" s="478">
        <v>2803.04</v>
      </c>
      <c r="E42" s="480">
        <f>475898.17+335839.88</f>
        <v>811738.05</v>
      </c>
      <c r="F42" s="480">
        <v>4892.49</v>
      </c>
      <c r="G42" s="154">
        <f t="shared" si="1"/>
        <v>130610.08000000007</v>
      </c>
      <c r="H42" s="155">
        <f t="shared" si="1"/>
        <v>2089.45</v>
      </c>
    </row>
    <row r="43" spans="1:8" ht="15.75">
      <c r="A43" s="33">
        <f t="shared" si="0"/>
        <v>38</v>
      </c>
      <c r="B43" s="74" t="s">
        <v>249</v>
      </c>
      <c r="C43" s="478">
        <v>31591.22</v>
      </c>
      <c r="D43" s="478">
        <v>580.37</v>
      </c>
      <c r="E43" s="480">
        <v>37988.06</v>
      </c>
      <c r="F43" s="480">
        <v>7011.46</v>
      </c>
      <c r="G43" s="154">
        <f t="shared" si="1"/>
        <v>6396.8399999999965</v>
      </c>
      <c r="H43" s="155">
        <f t="shared" si="1"/>
        <v>6431.09</v>
      </c>
    </row>
    <row r="44" spans="1:8" ht="15.75">
      <c r="A44" s="33">
        <f t="shared" si="0"/>
        <v>39</v>
      </c>
      <c r="B44" s="74" t="s">
        <v>162</v>
      </c>
      <c r="C44" s="64">
        <f>SUM(C45:C59)</f>
        <v>3118445.8200000003</v>
      </c>
      <c r="D44" s="321">
        <f>SUM(D45:D59)</f>
        <v>129049.42000000003</v>
      </c>
      <c r="E44" s="321">
        <f>SUM(E45:E59)</f>
        <v>4039192.01</v>
      </c>
      <c r="F44" s="321">
        <f>SUM(F45:F59)</f>
        <v>241510.69</v>
      </c>
      <c r="G44" s="64">
        <f t="shared" si="1"/>
        <v>920746.1899999995</v>
      </c>
      <c r="H44" s="146">
        <f t="shared" si="1"/>
        <v>112461.26999999997</v>
      </c>
    </row>
    <row r="45" spans="1:8" ht="15.75">
      <c r="A45" s="33">
        <f t="shared" si="0"/>
        <v>40</v>
      </c>
      <c r="B45" s="62" t="s">
        <v>89</v>
      </c>
      <c r="C45" s="478">
        <v>95070.98</v>
      </c>
      <c r="D45" s="478">
        <v>289.1</v>
      </c>
      <c r="E45" s="480">
        <v>79410.98</v>
      </c>
      <c r="F45" s="480">
        <v>360.32</v>
      </c>
      <c r="G45" s="154">
        <f t="shared" si="1"/>
        <v>-15660</v>
      </c>
      <c r="H45" s="155">
        <f t="shared" si="1"/>
        <v>71.21999999999997</v>
      </c>
    </row>
    <row r="46" spans="1:8" ht="15.75">
      <c r="A46" s="33">
        <f t="shared" si="0"/>
        <v>41</v>
      </c>
      <c r="B46" s="62" t="s">
        <v>88</v>
      </c>
      <c r="C46" s="478">
        <v>6846.06</v>
      </c>
      <c r="D46" s="478">
        <v>2605.5</v>
      </c>
      <c r="E46" s="480">
        <v>537.72</v>
      </c>
      <c r="F46" s="480">
        <v>1101.98</v>
      </c>
      <c r="G46" s="154">
        <f t="shared" si="1"/>
        <v>-6308.34</v>
      </c>
      <c r="H46" s="155">
        <f t="shared" si="1"/>
        <v>-1503.52</v>
      </c>
    </row>
    <row r="47" spans="1:8" ht="15.75">
      <c r="A47" s="33">
        <f t="shared" si="0"/>
        <v>42</v>
      </c>
      <c r="B47" s="62" t="s">
        <v>90</v>
      </c>
      <c r="C47" s="478">
        <v>80335.79</v>
      </c>
      <c r="D47" s="478">
        <v>962</v>
      </c>
      <c r="E47" s="480">
        <v>114889.54</v>
      </c>
      <c r="F47" s="480">
        <v>286</v>
      </c>
      <c r="G47" s="154">
        <f t="shared" si="1"/>
        <v>34553.75</v>
      </c>
      <c r="H47" s="155">
        <f t="shared" si="1"/>
        <v>-676</v>
      </c>
    </row>
    <row r="48" spans="1:8" ht="15.75">
      <c r="A48" s="33">
        <f t="shared" si="0"/>
        <v>43</v>
      </c>
      <c r="B48" s="62" t="s">
        <v>91</v>
      </c>
      <c r="C48" s="478">
        <v>6473.4</v>
      </c>
      <c r="D48" s="478">
        <v>77527.71</v>
      </c>
      <c r="E48" s="480">
        <v>5130.1</v>
      </c>
      <c r="F48" s="480">
        <v>186505.47</v>
      </c>
      <c r="G48" s="154">
        <f t="shared" si="1"/>
        <v>-1343.2999999999993</v>
      </c>
      <c r="H48" s="155">
        <f t="shared" si="1"/>
        <v>108977.76</v>
      </c>
    </row>
    <row r="49" spans="1:8" ht="15.75">
      <c r="A49" s="33">
        <f t="shared" si="0"/>
        <v>44</v>
      </c>
      <c r="B49" s="350" t="s">
        <v>900</v>
      </c>
      <c r="C49" s="478">
        <v>74665.44</v>
      </c>
      <c r="D49" s="478">
        <v>6717.69</v>
      </c>
      <c r="E49" s="480">
        <v>68796.47</v>
      </c>
      <c r="F49" s="480">
        <v>5760.04</v>
      </c>
      <c r="G49" s="154">
        <f t="shared" si="1"/>
        <v>-5868.970000000001</v>
      </c>
      <c r="H49" s="155">
        <f t="shared" si="1"/>
        <v>-957.6499999999996</v>
      </c>
    </row>
    <row r="50" spans="1:8" ht="15.75">
      <c r="A50" s="33">
        <f t="shared" si="0"/>
        <v>45</v>
      </c>
      <c r="B50" s="62" t="s">
        <v>92</v>
      </c>
      <c r="C50" s="478" t="s">
        <v>960</v>
      </c>
      <c r="D50" s="478" t="s">
        <v>960</v>
      </c>
      <c r="E50" s="480">
        <v>36.87</v>
      </c>
      <c r="F50" s="480">
        <v>102.3</v>
      </c>
      <c r="G50" s="154">
        <f t="shared" si="1"/>
        <v>36.87</v>
      </c>
      <c r="H50" s="155">
        <f t="shared" si="1"/>
        <v>102.3</v>
      </c>
    </row>
    <row r="51" spans="1:8" ht="15.75">
      <c r="A51" s="33">
        <f t="shared" si="0"/>
        <v>46</v>
      </c>
      <c r="B51" s="350" t="s">
        <v>901</v>
      </c>
      <c r="C51" s="478">
        <v>47466.56</v>
      </c>
      <c r="D51" s="478">
        <v>1958.46</v>
      </c>
      <c r="E51" s="480">
        <v>52049.82</v>
      </c>
      <c r="F51" s="480">
        <v>945.32</v>
      </c>
      <c r="G51" s="154">
        <f t="shared" si="1"/>
        <v>4583.260000000002</v>
      </c>
      <c r="H51" s="155">
        <f t="shared" si="1"/>
        <v>-1013.14</v>
      </c>
    </row>
    <row r="52" spans="1:8" ht="15.75">
      <c r="A52" s="33">
        <f t="shared" si="0"/>
        <v>47</v>
      </c>
      <c r="B52" s="350" t="s">
        <v>902</v>
      </c>
      <c r="C52" s="478">
        <v>108796.98</v>
      </c>
      <c r="D52" s="478">
        <v>58.21</v>
      </c>
      <c r="E52" s="480">
        <v>5945.55</v>
      </c>
      <c r="F52" s="480" t="s">
        <v>960</v>
      </c>
      <c r="G52" s="154">
        <f t="shared" si="1"/>
        <v>-102851.43</v>
      </c>
      <c r="H52" s="155">
        <f t="shared" si="1"/>
        <v>-58.21</v>
      </c>
    </row>
    <row r="53" spans="1:8" ht="15.75">
      <c r="A53" s="33">
        <f t="shared" si="0"/>
        <v>48</v>
      </c>
      <c r="B53" s="62" t="s">
        <v>93</v>
      </c>
      <c r="C53" s="478">
        <v>18321.05</v>
      </c>
      <c r="D53" s="478">
        <v>497.23</v>
      </c>
      <c r="E53" s="480">
        <v>39573.2</v>
      </c>
      <c r="F53" s="480">
        <v>363.14</v>
      </c>
      <c r="G53" s="154">
        <f t="shared" si="1"/>
        <v>21252.149999999998</v>
      </c>
      <c r="H53" s="155">
        <f t="shared" si="1"/>
        <v>-134.09000000000003</v>
      </c>
    </row>
    <row r="54" spans="1:8" ht="15.75">
      <c r="A54" s="33">
        <f t="shared" si="0"/>
        <v>49</v>
      </c>
      <c r="B54" s="62" t="s">
        <v>94</v>
      </c>
      <c r="C54" s="478" t="s">
        <v>960</v>
      </c>
      <c r="D54" s="478" t="s">
        <v>960</v>
      </c>
      <c r="E54" s="480" t="s">
        <v>960</v>
      </c>
      <c r="F54" s="480" t="s">
        <v>960</v>
      </c>
      <c r="G54" s="154">
        <f t="shared" si="1"/>
        <v>0</v>
      </c>
      <c r="H54" s="155">
        <f t="shared" si="1"/>
        <v>0</v>
      </c>
    </row>
    <row r="55" spans="1:8" ht="15.75">
      <c r="A55" s="33">
        <f t="shared" si="0"/>
        <v>50</v>
      </c>
      <c r="B55" s="62" t="s">
        <v>95</v>
      </c>
      <c r="C55" s="478">
        <v>13687.37</v>
      </c>
      <c r="D55" s="478">
        <v>160.49</v>
      </c>
      <c r="E55" s="480">
        <v>43599</v>
      </c>
      <c r="F55" s="480" t="s">
        <v>960</v>
      </c>
      <c r="G55" s="154">
        <f t="shared" si="1"/>
        <v>29911.629999999997</v>
      </c>
      <c r="H55" s="155">
        <f t="shared" si="1"/>
        <v>-160.49</v>
      </c>
    </row>
    <row r="56" spans="1:8" ht="15.75">
      <c r="A56" s="33">
        <f t="shared" si="0"/>
        <v>51</v>
      </c>
      <c r="B56" s="62" t="s">
        <v>60</v>
      </c>
      <c r="C56" s="478">
        <v>37982.25</v>
      </c>
      <c r="D56" s="478">
        <v>159.08</v>
      </c>
      <c r="E56" s="480">
        <v>109446.26</v>
      </c>
      <c r="F56" s="480">
        <v>2143</v>
      </c>
      <c r="G56" s="154">
        <f t="shared" si="1"/>
        <v>71464.01</v>
      </c>
      <c r="H56" s="155">
        <f t="shared" si="1"/>
        <v>1983.92</v>
      </c>
    </row>
    <row r="57" spans="1:8" ht="15.75">
      <c r="A57" s="33">
        <f t="shared" si="0"/>
        <v>52</v>
      </c>
      <c r="B57" s="62" t="s">
        <v>61</v>
      </c>
      <c r="C57" s="478" t="s">
        <v>960</v>
      </c>
      <c r="D57" s="478" t="s">
        <v>960</v>
      </c>
      <c r="E57" s="480" t="s">
        <v>960</v>
      </c>
      <c r="F57" s="480" t="s">
        <v>960</v>
      </c>
      <c r="G57" s="154">
        <f t="shared" si="1"/>
        <v>0</v>
      </c>
      <c r="H57" s="155">
        <f t="shared" si="1"/>
        <v>0</v>
      </c>
    </row>
    <row r="58" spans="1:9" ht="31.5">
      <c r="A58" s="33">
        <f t="shared" si="0"/>
        <v>53</v>
      </c>
      <c r="B58" s="350" t="s">
        <v>903</v>
      </c>
      <c r="C58" s="479">
        <f>295765.15+25</f>
        <v>295790.15</v>
      </c>
      <c r="D58" s="479">
        <v>12179.94</v>
      </c>
      <c r="E58" s="487">
        <f>1350638.16+1443.28</f>
        <v>1352081.44</v>
      </c>
      <c r="F58" s="487">
        <v>14424.66</v>
      </c>
      <c r="G58" s="154">
        <f t="shared" si="1"/>
        <v>1056291.29</v>
      </c>
      <c r="H58" s="155">
        <f t="shared" si="1"/>
        <v>2244.7199999999993</v>
      </c>
      <c r="I58" s="310"/>
    </row>
    <row r="59" spans="1:8" ht="15.75">
      <c r="A59" s="33">
        <f t="shared" si="0"/>
        <v>54</v>
      </c>
      <c r="B59" s="62" t="s">
        <v>96</v>
      </c>
      <c r="C59" s="478">
        <v>2333009.79</v>
      </c>
      <c r="D59" s="478">
        <v>25934.01</v>
      </c>
      <c r="E59" s="480">
        <v>2167695.06</v>
      </c>
      <c r="F59" s="480">
        <v>29518.46</v>
      </c>
      <c r="G59" s="154">
        <f t="shared" si="1"/>
        <v>-165314.72999999998</v>
      </c>
      <c r="H59" s="155">
        <f t="shared" si="1"/>
        <v>3584.4500000000007</v>
      </c>
    </row>
    <row r="60" spans="1:8" ht="15.75">
      <c r="A60" s="33">
        <f t="shared" si="0"/>
        <v>55</v>
      </c>
      <c r="B60" s="74" t="s">
        <v>163</v>
      </c>
      <c r="C60" s="64">
        <f>C61+C62</f>
        <v>15838106.25</v>
      </c>
      <c r="D60" s="64">
        <f>D61+D62</f>
        <v>351951.21</v>
      </c>
      <c r="E60" s="321">
        <f>E61+E62</f>
        <v>17368299.32</v>
      </c>
      <c r="F60" s="321">
        <f>F61+F62</f>
        <v>378944.89</v>
      </c>
      <c r="G60" s="64">
        <f t="shared" si="1"/>
        <v>1530193.0700000003</v>
      </c>
      <c r="H60" s="146">
        <f t="shared" si="1"/>
        <v>26993.679999999993</v>
      </c>
    </row>
    <row r="61" spans="1:8" ht="15.75">
      <c r="A61" s="33">
        <f t="shared" si="0"/>
        <v>56</v>
      </c>
      <c r="B61" s="350" t="s">
        <v>904</v>
      </c>
      <c r="C61" s="478">
        <v>14928469.14</v>
      </c>
      <c r="D61" s="478">
        <v>304789.45</v>
      </c>
      <c r="E61" s="480">
        <v>16830813.78</v>
      </c>
      <c r="F61" s="480">
        <v>346679.09</v>
      </c>
      <c r="G61" s="154">
        <f t="shared" si="1"/>
        <v>1902344.6400000006</v>
      </c>
      <c r="H61" s="155">
        <f t="shared" si="1"/>
        <v>41889.640000000014</v>
      </c>
    </row>
    <row r="62" spans="1:8" ht="15.75">
      <c r="A62" s="33">
        <f t="shared" si="0"/>
        <v>57</v>
      </c>
      <c r="B62" s="111" t="s">
        <v>5</v>
      </c>
      <c r="C62" s="64">
        <f>SUM(C63:C65)</f>
        <v>909637.11</v>
      </c>
      <c r="D62" s="64">
        <f>SUM(D63:D65)</f>
        <v>47161.76</v>
      </c>
      <c r="E62" s="321">
        <f>SUM(E63:E65)</f>
        <v>537485.54</v>
      </c>
      <c r="F62" s="321">
        <f>SUM(F63:F65)</f>
        <v>32265.8</v>
      </c>
      <c r="G62" s="64">
        <f t="shared" si="1"/>
        <v>-372151.56999999995</v>
      </c>
      <c r="H62" s="146">
        <f t="shared" si="1"/>
        <v>-14895.960000000003</v>
      </c>
    </row>
    <row r="63" spans="1:8" s="140" customFormat="1" ht="16.5" customHeight="1">
      <c r="A63" s="33">
        <f t="shared" si="0"/>
        <v>58</v>
      </c>
      <c r="B63" s="143" t="s">
        <v>3</v>
      </c>
      <c r="C63" s="478" t="s">
        <v>960</v>
      </c>
      <c r="D63" s="478" t="s">
        <v>960</v>
      </c>
      <c r="E63" s="480">
        <v>120</v>
      </c>
      <c r="F63" s="480" t="s">
        <v>960</v>
      </c>
      <c r="G63" s="154">
        <f t="shared" si="1"/>
        <v>120</v>
      </c>
      <c r="H63" s="155">
        <f t="shared" si="1"/>
        <v>0</v>
      </c>
    </row>
    <row r="64" spans="1:8" ht="31.5">
      <c r="A64" s="33">
        <f t="shared" si="0"/>
        <v>59</v>
      </c>
      <c r="B64" s="143" t="s">
        <v>4</v>
      </c>
      <c r="C64" s="479">
        <v>905978.96</v>
      </c>
      <c r="D64" s="479">
        <v>40421.76</v>
      </c>
      <c r="E64" s="487">
        <v>522119.94</v>
      </c>
      <c r="F64" s="487">
        <v>26965.8</v>
      </c>
      <c r="G64" s="154">
        <f t="shared" si="1"/>
        <v>-383859.01999999996</v>
      </c>
      <c r="H64" s="155">
        <f t="shared" si="1"/>
        <v>-13455.960000000003</v>
      </c>
    </row>
    <row r="65" spans="1:8" ht="15.75">
      <c r="A65" s="33">
        <f t="shared" si="0"/>
        <v>60</v>
      </c>
      <c r="B65" s="62" t="s">
        <v>182</v>
      </c>
      <c r="C65" s="478">
        <v>3658.15</v>
      </c>
      <c r="D65" s="478">
        <v>6740</v>
      </c>
      <c r="E65" s="480">
        <v>15245.6</v>
      </c>
      <c r="F65" s="480">
        <v>5300</v>
      </c>
      <c r="G65" s="154">
        <f t="shared" si="1"/>
        <v>11587.45</v>
      </c>
      <c r="H65" s="155">
        <f t="shared" si="1"/>
        <v>-1440</v>
      </c>
    </row>
    <row r="66" spans="1:8" ht="15.75">
      <c r="A66" s="33">
        <f t="shared" si="0"/>
        <v>61</v>
      </c>
      <c r="B66" s="74" t="s">
        <v>137</v>
      </c>
      <c r="C66" s="478">
        <v>5049863.98</v>
      </c>
      <c r="D66" s="478">
        <v>105397.31</v>
      </c>
      <c r="E66" s="480">
        <v>5911791.05</v>
      </c>
      <c r="F66" s="480">
        <v>128833.65</v>
      </c>
      <c r="G66" s="154">
        <f t="shared" si="1"/>
        <v>861927.0699999994</v>
      </c>
      <c r="H66" s="155">
        <f t="shared" si="1"/>
        <v>23436.339999999997</v>
      </c>
    </row>
    <row r="67" spans="1:8" ht="15.75">
      <c r="A67" s="33">
        <f t="shared" si="0"/>
        <v>62</v>
      </c>
      <c r="B67" s="74" t="s">
        <v>19</v>
      </c>
      <c r="C67" s="478">
        <v>93551.01</v>
      </c>
      <c r="D67" s="478">
        <v>2350.84</v>
      </c>
      <c r="E67" s="480">
        <v>97046.62</v>
      </c>
      <c r="F67" s="480">
        <v>2850.38</v>
      </c>
      <c r="G67" s="154">
        <f t="shared" si="1"/>
        <v>3495.6100000000006</v>
      </c>
      <c r="H67" s="155">
        <f t="shared" si="1"/>
        <v>499.53999999999996</v>
      </c>
    </row>
    <row r="68" spans="1:8" ht="15.75">
      <c r="A68" s="33">
        <f t="shared" si="0"/>
        <v>63</v>
      </c>
      <c r="B68" s="74" t="s">
        <v>6</v>
      </c>
      <c r="C68" s="64">
        <f>SUM(C69:C74)</f>
        <v>508186.64</v>
      </c>
      <c r="D68" s="64">
        <f>SUM(D69:D74)</f>
        <v>8261.13</v>
      </c>
      <c r="E68" s="321">
        <f>SUM(E69:E74)</f>
        <v>506105.35000000003</v>
      </c>
      <c r="F68" s="321">
        <f>SUM(F69:F74)</f>
        <v>4790.17</v>
      </c>
      <c r="G68" s="64">
        <f t="shared" si="1"/>
        <v>-2081.289999999979</v>
      </c>
      <c r="H68" s="146">
        <f t="shared" si="1"/>
        <v>-3470.959999999999</v>
      </c>
    </row>
    <row r="69" spans="1:8" ht="15.75">
      <c r="A69" s="33">
        <f t="shared" si="0"/>
        <v>64</v>
      </c>
      <c r="B69" s="62" t="s">
        <v>49</v>
      </c>
      <c r="C69" s="478">
        <v>156512.95</v>
      </c>
      <c r="D69" s="478">
        <v>6820.7</v>
      </c>
      <c r="E69" s="480">
        <v>180848.13</v>
      </c>
      <c r="F69" s="480">
        <v>3852.96</v>
      </c>
      <c r="G69" s="154">
        <f t="shared" si="1"/>
        <v>24335.179999999993</v>
      </c>
      <c r="H69" s="155">
        <f t="shared" si="1"/>
        <v>-2967.74</v>
      </c>
    </row>
    <row r="70" spans="1:8" ht="15.75">
      <c r="A70" s="33">
        <f t="shared" si="0"/>
        <v>65</v>
      </c>
      <c r="B70" s="62" t="s">
        <v>97</v>
      </c>
      <c r="C70" s="478">
        <v>264837.26</v>
      </c>
      <c r="D70" s="478" t="s">
        <v>960</v>
      </c>
      <c r="E70" s="480">
        <v>248095.06</v>
      </c>
      <c r="F70" s="480" t="s">
        <v>960</v>
      </c>
      <c r="G70" s="154">
        <f t="shared" si="1"/>
        <v>-16742.20000000001</v>
      </c>
      <c r="H70" s="155">
        <f t="shared" si="1"/>
        <v>0</v>
      </c>
    </row>
    <row r="71" spans="1:8" ht="15.75">
      <c r="A71" s="33">
        <f t="shared" si="0"/>
        <v>66</v>
      </c>
      <c r="B71" s="62" t="s">
        <v>98</v>
      </c>
      <c r="C71" s="478">
        <v>55117.82</v>
      </c>
      <c r="D71" s="478" t="s">
        <v>960</v>
      </c>
      <c r="E71" s="480">
        <v>43268.52</v>
      </c>
      <c r="F71" s="480">
        <v>263.56</v>
      </c>
      <c r="G71" s="154">
        <f t="shared" si="1"/>
        <v>-11849.300000000003</v>
      </c>
      <c r="H71" s="155">
        <f t="shared" si="1"/>
        <v>263.56</v>
      </c>
    </row>
    <row r="72" spans="1:8" ht="15.75">
      <c r="A72" s="33">
        <f aca="true" t="shared" si="2" ref="A72:A101">A71+1</f>
        <v>67</v>
      </c>
      <c r="B72" s="62" t="s">
        <v>99</v>
      </c>
      <c r="C72" s="478">
        <v>31390.35</v>
      </c>
      <c r="D72" s="478">
        <v>1440.43</v>
      </c>
      <c r="E72" s="480">
        <v>33878.14</v>
      </c>
      <c r="F72" s="480">
        <v>673.65</v>
      </c>
      <c r="G72" s="154">
        <f aca="true" t="shared" si="3" ref="G72:H100">E72-C72</f>
        <v>2487.790000000001</v>
      </c>
      <c r="H72" s="155">
        <f t="shared" si="3"/>
        <v>-766.7800000000001</v>
      </c>
    </row>
    <row r="73" spans="1:8" ht="15.75">
      <c r="A73" s="33">
        <f t="shared" si="2"/>
        <v>68</v>
      </c>
      <c r="B73" s="62" t="s">
        <v>100</v>
      </c>
      <c r="C73" s="478">
        <v>328.26</v>
      </c>
      <c r="D73" s="478" t="s">
        <v>960</v>
      </c>
      <c r="E73" s="480">
        <v>15.5</v>
      </c>
      <c r="F73" s="480" t="s">
        <v>960</v>
      </c>
      <c r="G73" s="154">
        <f t="shared" si="3"/>
        <v>-312.76</v>
      </c>
      <c r="H73" s="155">
        <f t="shared" si="3"/>
        <v>0</v>
      </c>
    </row>
    <row r="74" spans="1:8" ht="15.75">
      <c r="A74" s="33">
        <f t="shared" si="2"/>
        <v>69</v>
      </c>
      <c r="B74" s="62" t="s">
        <v>101</v>
      </c>
      <c r="C74" s="478" t="s">
        <v>960</v>
      </c>
      <c r="D74" s="478" t="s">
        <v>960</v>
      </c>
      <c r="E74" s="480" t="s">
        <v>960</v>
      </c>
      <c r="F74" s="480" t="s">
        <v>960</v>
      </c>
      <c r="G74" s="154">
        <f t="shared" si="3"/>
        <v>0</v>
      </c>
      <c r="H74" s="155">
        <f t="shared" si="3"/>
        <v>0</v>
      </c>
    </row>
    <row r="75" spans="1:8" ht="15.75">
      <c r="A75" s="33">
        <f t="shared" si="2"/>
        <v>70</v>
      </c>
      <c r="B75" s="74" t="s">
        <v>26</v>
      </c>
      <c r="C75" s="478" t="s">
        <v>960</v>
      </c>
      <c r="D75" s="478" t="s">
        <v>960</v>
      </c>
      <c r="E75" s="480" t="s">
        <v>960</v>
      </c>
      <c r="F75" s="480" t="s">
        <v>960</v>
      </c>
      <c r="G75" s="154">
        <f t="shared" si="3"/>
        <v>0</v>
      </c>
      <c r="H75" s="155">
        <f t="shared" si="3"/>
        <v>0</v>
      </c>
    </row>
    <row r="76" spans="1:8" ht="15.75">
      <c r="A76" s="33">
        <f t="shared" si="2"/>
        <v>71</v>
      </c>
      <c r="B76" s="74" t="s">
        <v>296</v>
      </c>
      <c r="C76" s="478" t="s">
        <v>960</v>
      </c>
      <c r="D76" s="478">
        <v>112.86</v>
      </c>
      <c r="E76" s="480" t="s">
        <v>960</v>
      </c>
      <c r="F76" s="480">
        <v>47.02</v>
      </c>
      <c r="G76" s="154">
        <f t="shared" si="3"/>
        <v>0</v>
      </c>
      <c r="H76" s="155">
        <f t="shared" si="3"/>
        <v>-65.84</v>
      </c>
    </row>
    <row r="77" spans="1:8" ht="15.75">
      <c r="A77" s="33">
        <f t="shared" si="2"/>
        <v>72</v>
      </c>
      <c r="B77" s="74" t="s">
        <v>139</v>
      </c>
      <c r="C77" s="478">
        <v>14629.55</v>
      </c>
      <c r="D77" s="478">
        <v>3063.1</v>
      </c>
      <c r="E77" s="480">
        <v>23246.49</v>
      </c>
      <c r="F77" s="480">
        <v>2213.81</v>
      </c>
      <c r="G77" s="154">
        <f t="shared" si="3"/>
        <v>8616.940000000002</v>
      </c>
      <c r="H77" s="155">
        <f t="shared" si="3"/>
        <v>-849.29</v>
      </c>
    </row>
    <row r="78" spans="1:8" ht="15.75">
      <c r="A78" s="33">
        <f t="shared" si="2"/>
        <v>73</v>
      </c>
      <c r="B78" s="74" t="s">
        <v>225</v>
      </c>
      <c r="C78" s="478">
        <v>140420.16</v>
      </c>
      <c r="D78" s="478">
        <v>1913.87</v>
      </c>
      <c r="E78" s="480">
        <v>61946.9</v>
      </c>
      <c r="F78" s="480">
        <v>804.55</v>
      </c>
      <c r="G78" s="154">
        <f t="shared" si="3"/>
        <v>-78473.26000000001</v>
      </c>
      <c r="H78" s="155">
        <f t="shared" si="3"/>
        <v>-1109.32</v>
      </c>
    </row>
    <row r="79" spans="1:8" ht="15.75">
      <c r="A79" s="33">
        <f t="shared" si="2"/>
        <v>74</v>
      </c>
      <c r="B79" s="74" t="s">
        <v>7</v>
      </c>
      <c r="C79" s="64">
        <f>C80+C81</f>
        <v>2266624.77</v>
      </c>
      <c r="D79" s="64">
        <f>D80+D81</f>
        <v>126.11999999999998</v>
      </c>
      <c r="E79" s="321">
        <f>E80+E81</f>
        <v>2392597.291</v>
      </c>
      <c r="F79" s="321">
        <f>F80+F81</f>
        <v>395.92999999999995</v>
      </c>
      <c r="G79" s="64">
        <f t="shared" si="3"/>
        <v>125972.52100000018</v>
      </c>
      <c r="H79" s="146">
        <f t="shared" si="3"/>
        <v>269.80999999999995</v>
      </c>
    </row>
    <row r="80" spans="1:8" ht="31.5">
      <c r="A80" s="33">
        <f t="shared" si="2"/>
        <v>75</v>
      </c>
      <c r="B80" s="74" t="s">
        <v>184</v>
      </c>
      <c r="C80" s="479">
        <v>22595.66</v>
      </c>
      <c r="D80" s="479">
        <v>6.29</v>
      </c>
      <c r="E80" s="487">
        <v>44460.25</v>
      </c>
      <c r="F80" s="487">
        <v>232.98</v>
      </c>
      <c r="G80" s="154">
        <f t="shared" si="3"/>
        <v>21864.59</v>
      </c>
      <c r="H80" s="155">
        <f t="shared" si="3"/>
        <v>226.69</v>
      </c>
    </row>
    <row r="81" spans="1:8" ht="15.75">
      <c r="A81" s="33">
        <f t="shared" si="2"/>
        <v>76</v>
      </c>
      <c r="B81" s="111" t="s">
        <v>8</v>
      </c>
      <c r="C81" s="64">
        <f>SUM(C82:C88)</f>
        <v>2244029.11</v>
      </c>
      <c r="D81" s="64">
        <f>SUM(D82:D88)</f>
        <v>119.82999999999997</v>
      </c>
      <c r="E81" s="321">
        <f>SUM(E82:E88)</f>
        <v>2348137.041</v>
      </c>
      <c r="F81" s="321">
        <f>SUM(F82:F88)</f>
        <v>162.95</v>
      </c>
      <c r="G81" s="64">
        <f t="shared" si="3"/>
        <v>104107.93100000033</v>
      </c>
      <c r="H81" s="146">
        <f t="shared" si="3"/>
        <v>43.12000000000002</v>
      </c>
    </row>
    <row r="82" spans="1:8" ht="15.75">
      <c r="A82" s="33">
        <f t="shared" si="2"/>
        <v>77</v>
      </c>
      <c r="B82" s="62" t="s">
        <v>770</v>
      </c>
      <c r="C82" s="478">
        <v>2121055.35</v>
      </c>
      <c r="D82" s="478" t="s">
        <v>960</v>
      </c>
      <c r="E82" s="480">
        <v>2182062.47</v>
      </c>
      <c r="F82" s="480" t="s">
        <v>960</v>
      </c>
      <c r="G82" s="154">
        <f t="shared" si="3"/>
        <v>61007.12000000011</v>
      </c>
      <c r="H82" s="155">
        <f t="shared" si="3"/>
        <v>0</v>
      </c>
    </row>
    <row r="83" spans="1:8" ht="15.75">
      <c r="A83" s="33">
        <f t="shared" si="2"/>
        <v>78</v>
      </c>
      <c r="B83" s="62" t="s">
        <v>102</v>
      </c>
      <c r="C83" s="478">
        <v>4247.36</v>
      </c>
      <c r="D83" s="478">
        <v>203.17</v>
      </c>
      <c r="E83" s="480">
        <v>4045.33</v>
      </c>
      <c r="F83" s="480">
        <v>208.35</v>
      </c>
      <c r="G83" s="154">
        <f t="shared" si="3"/>
        <v>-202.02999999999975</v>
      </c>
      <c r="H83" s="155">
        <f t="shared" si="3"/>
        <v>5.180000000000007</v>
      </c>
    </row>
    <row r="84" spans="1:8" ht="15.75">
      <c r="A84" s="33">
        <f t="shared" si="2"/>
        <v>79</v>
      </c>
      <c r="B84" s="62" t="s">
        <v>103</v>
      </c>
      <c r="C84" s="478" t="s">
        <v>960</v>
      </c>
      <c r="D84" s="478" t="s">
        <v>960</v>
      </c>
      <c r="E84" s="480">
        <v>103.28</v>
      </c>
      <c r="F84" s="480" t="s">
        <v>960</v>
      </c>
      <c r="G84" s="154">
        <f t="shared" si="3"/>
        <v>103.28</v>
      </c>
      <c r="H84" s="155">
        <f t="shared" si="3"/>
        <v>0</v>
      </c>
    </row>
    <row r="85" spans="1:8" ht="31.5">
      <c r="A85" s="33">
        <f t="shared" si="2"/>
        <v>80</v>
      </c>
      <c r="B85" s="350" t="s">
        <v>905</v>
      </c>
      <c r="C85" s="478">
        <v>40507.41</v>
      </c>
      <c r="D85" s="478">
        <v>640.75</v>
      </c>
      <c r="E85" s="480">
        <v>51209.08</v>
      </c>
      <c r="F85" s="480" t="s">
        <v>960</v>
      </c>
      <c r="G85" s="154">
        <f t="shared" si="3"/>
        <v>10701.669999999998</v>
      </c>
      <c r="H85" s="155">
        <f t="shared" si="3"/>
        <v>-640.75</v>
      </c>
    </row>
    <row r="86" spans="1:8" ht="15.75">
      <c r="A86" s="33">
        <f t="shared" si="2"/>
        <v>81</v>
      </c>
      <c r="B86" s="62" t="s">
        <v>104</v>
      </c>
      <c r="C86" s="478">
        <v>9166.62</v>
      </c>
      <c r="D86" s="478" t="s">
        <v>960</v>
      </c>
      <c r="E86" s="480">
        <v>37473</v>
      </c>
      <c r="F86" s="480" t="s">
        <v>960</v>
      </c>
      <c r="G86" s="154">
        <f t="shared" si="3"/>
        <v>28306.379999999997</v>
      </c>
      <c r="H86" s="155">
        <f t="shared" si="3"/>
        <v>0</v>
      </c>
    </row>
    <row r="87" spans="1:8" ht="15.75">
      <c r="A87" s="33">
        <f t="shared" si="2"/>
        <v>82</v>
      </c>
      <c r="B87" s="62" t="s">
        <v>105</v>
      </c>
      <c r="C87" s="478">
        <v>43423.55</v>
      </c>
      <c r="D87" s="478">
        <v>-724.51</v>
      </c>
      <c r="E87" s="480">
        <v>49384</v>
      </c>
      <c r="F87" s="480">
        <v>-45.74</v>
      </c>
      <c r="G87" s="154">
        <f t="shared" si="3"/>
        <v>5960.449999999997</v>
      </c>
      <c r="H87" s="155">
        <f t="shared" si="3"/>
        <v>678.77</v>
      </c>
    </row>
    <row r="88" spans="1:8" ht="15.75">
      <c r="A88" s="33">
        <f t="shared" si="2"/>
        <v>83</v>
      </c>
      <c r="B88" s="350" t="s">
        <v>906</v>
      </c>
      <c r="C88" s="478">
        <v>25628.82</v>
      </c>
      <c r="D88" s="478">
        <v>0.42</v>
      </c>
      <c r="E88" s="480">
        <v>23859.881</v>
      </c>
      <c r="F88" s="480">
        <v>0.34</v>
      </c>
      <c r="G88" s="154">
        <f t="shared" si="3"/>
        <v>-1768.9389999999985</v>
      </c>
      <c r="H88" s="155">
        <f t="shared" si="3"/>
        <v>-0.07999999999999996</v>
      </c>
    </row>
    <row r="89" spans="1:8" ht="31.5">
      <c r="A89" s="33">
        <f t="shared" si="2"/>
        <v>84</v>
      </c>
      <c r="B89" s="74" t="s">
        <v>9</v>
      </c>
      <c r="C89" s="64">
        <f>SUM(C90:C97)</f>
        <v>5552351.32</v>
      </c>
      <c r="D89" s="64">
        <f>SUM(D90:D97)</f>
        <v>65294.93</v>
      </c>
      <c r="E89" s="321">
        <f>SUM(E90:E97)</f>
        <v>7127954.25</v>
      </c>
      <c r="F89" s="321">
        <f>SUM(F90:F97)</f>
        <v>77996.44</v>
      </c>
      <c r="G89" s="64">
        <f t="shared" si="3"/>
        <v>1575602.9299999997</v>
      </c>
      <c r="H89" s="146">
        <f t="shared" si="3"/>
        <v>12701.510000000002</v>
      </c>
    </row>
    <row r="90" spans="1:8" ht="31.5" customHeight="1">
      <c r="A90" s="33">
        <f t="shared" si="2"/>
        <v>85</v>
      </c>
      <c r="B90" s="350" t="s">
        <v>907</v>
      </c>
      <c r="C90" s="479">
        <v>897950.05</v>
      </c>
      <c r="D90" s="479">
        <v>0</v>
      </c>
      <c r="E90" s="487">
        <v>808402.36</v>
      </c>
      <c r="F90" s="487">
        <v>0</v>
      </c>
      <c r="G90" s="154">
        <f t="shared" si="3"/>
        <v>-89547.69000000006</v>
      </c>
      <c r="H90" s="155">
        <f t="shared" si="3"/>
        <v>0</v>
      </c>
    </row>
    <row r="91" spans="1:9" ht="15.75">
      <c r="A91" s="33">
        <f t="shared" si="2"/>
        <v>86</v>
      </c>
      <c r="B91" s="311" t="s">
        <v>908</v>
      </c>
      <c r="C91" s="479">
        <v>1187914.13</v>
      </c>
      <c r="D91" s="479">
        <v>65294.93</v>
      </c>
      <c r="E91" s="487">
        <v>1157315.81</v>
      </c>
      <c r="F91" s="487">
        <v>77996.44</v>
      </c>
      <c r="G91" s="154">
        <f t="shared" si="3"/>
        <v>-30598.319999999832</v>
      </c>
      <c r="H91" s="155">
        <f t="shared" si="3"/>
        <v>12701.510000000002</v>
      </c>
      <c r="I91" s="489"/>
    </row>
    <row r="92" spans="1:8" ht="31.5">
      <c r="A92" s="309" t="s">
        <v>731</v>
      </c>
      <c r="B92" s="311" t="s">
        <v>909</v>
      </c>
      <c r="C92" s="479">
        <v>3136178.61</v>
      </c>
      <c r="D92" s="479" t="s">
        <v>960</v>
      </c>
      <c r="E92" s="487">
        <v>4483236.95</v>
      </c>
      <c r="F92" s="487" t="s">
        <v>960</v>
      </c>
      <c r="G92" s="154">
        <f>E92-C92</f>
        <v>1347058.3400000003</v>
      </c>
      <c r="H92" s="155">
        <f>F92-D92</f>
        <v>0</v>
      </c>
    </row>
    <row r="93" spans="1:9" ht="15.75">
      <c r="A93" s="33">
        <f>A91+1</f>
        <v>87</v>
      </c>
      <c r="B93" s="62" t="s">
        <v>910</v>
      </c>
      <c r="C93" s="478">
        <v>275327.33</v>
      </c>
      <c r="D93" s="478" t="s">
        <v>960</v>
      </c>
      <c r="E93" s="480">
        <v>78443.87</v>
      </c>
      <c r="F93" s="480" t="s">
        <v>960</v>
      </c>
      <c r="G93" s="154">
        <f t="shared" si="3"/>
        <v>-196883.46000000002</v>
      </c>
      <c r="H93" s="155">
        <f t="shared" si="3"/>
        <v>0</v>
      </c>
      <c r="I93" s="489"/>
    </row>
    <row r="94" spans="1:8" ht="15.75">
      <c r="A94" s="33">
        <f t="shared" si="2"/>
        <v>88</v>
      </c>
      <c r="B94" s="62" t="s">
        <v>123</v>
      </c>
      <c r="C94" s="478" t="s">
        <v>960</v>
      </c>
      <c r="D94" s="478" t="s">
        <v>960</v>
      </c>
      <c r="E94" s="480" t="s">
        <v>960</v>
      </c>
      <c r="F94" s="480" t="s">
        <v>960</v>
      </c>
      <c r="G94" s="154">
        <f t="shared" si="3"/>
        <v>0</v>
      </c>
      <c r="H94" s="155">
        <f t="shared" si="3"/>
        <v>0</v>
      </c>
    </row>
    <row r="95" spans="1:8" ht="15.75">
      <c r="A95" s="33">
        <f t="shared" si="2"/>
        <v>89</v>
      </c>
      <c r="B95" s="62" t="s">
        <v>124</v>
      </c>
      <c r="C95" s="478">
        <v>54981.2</v>
      </c>
      <c r="D95" s="478" t="s">
        <v>960</v>
      </c>
      <c r="E95" s="480">
        <v>65276.8</v>
      </c>
      <c r="F95" s="480" t="s">
        <v>960</v>
      </c>
      <c r="G95" s="154">
        <f t="shared" si="3"/>
        <v>10295.600000000006</v>
      </c>
      <c r="H95" s="155">
        <f t="shared" si="3"/>
        <v>0</v>
      </c>
    </row>
    <row r="96" spans="1:8" ht="15.75">
      <c r="A96" s="33">
        <f t="shared" si="2"/>
        <v>90</v>
      </c>
      <c r="B96" s="350" t="s">
        <v>911</v>
      </c>
      <c r="C96" s="478" t="s">
        <v>960</v>
      </c>
      <c r="D96" s="478" t="s">
        <v>960</v>
      </c>
      <c r="E96" s="480">
        <v>535278.46</v>
      </c>
      <c r="F96" s="480" t="s">
        <v>960</v>
      </c>
      <c r="G96" s="154">
        <f t="shared" si="3"/>
        <v>535278.46</v>
      </c>
      <c r="H96" s="155">
        <f t="shared" si="3"/>
        <v>0</v>
      </c>
    </row>
    <row r="97" spans="1:8" ht="15.75">
      <c r="A97" s="33">
        <f t="shared" si="2"/>
        <v>91</v>
      </c>
      <c r="B97" s="350" t="s">
        <v>775</v>
      </c>
      <c r="C97" s="479" t="s">
        <v>960</v>
      </c>
      <c r="D97" s="479" t="s">
        <v>960</v>
      </c>
      <c r="E97" s="487" t="s">
        <v>960</v>
      </c>
      <c r="F97" s="487" t="s">
        <v>960</v>
      </c>
      <c r="G97" s="154">
        <f t="shared" si="3"/>
        <v>0</v>
      </c>
      <c r="H97" s="155">
        <f t="shared" si="3"/>
        <v>0</v>
      </c>
    </row>
    <row r="98" spans="1:8" ht="15.75">
      <c r="A98" s="33">
        <f t="shared" si="2"/>
        <v>92</v>
      </c>
      <c r="B98" s="111" t="s">
        <v>191</v>
      </c>
      <c r="C98" s="478">
        <v>15905</v>
      </c>
      <c r="D98" s="478" t="s">
        <v>960</v>
      </c>
      <c r="E98" s="480">
        <v>26465</v>
      </c>
      <c r="F98" s="480" t="s">
        <v>960</v>
      </c>
      <c r="G98" s="154">
        <f t="shared" si="3"/>
        <v>10560</v>
      </c>
      <c r="H98" s="155">
        <f t="shared" si="3"/>
        <v>0</v>
      </c>
    </row>
    <row r="99" spans="1:8" ht="15.75">
      <c r="A99" s="33" t="s">
        <v>307</v>
      </c>
      <c r="B99" s="111" t="s">
        <v>732</v>
      </c>
      <c r="C99" s="478">
        <v>1161869.15</v>
      </c>
      <c r="D99" s="478">
        <v>52074.07</v>
      </c>
      <c r="E99" s="480">
        <v>2162914.68</v>
      </c>
      <c r="F99" s="480">
        <v>59240.38</v>
      </c>
      <c r="G99" s="154">
        <f t="shared" si="3"/>
        <v>1001045.5300000003</v>
      </c>
      <c r="H99" s="155">
        <f t="shared" si="3"/>
        <v>7166.309999999998</v>
      </c>
    </row>
    <row r="100" spans="1:8" ht="15.75">
      <c r="A100" s="33">
        <f>A98+1</f>
        <v>93</v>
      </c>
      <c r="B100" s="74" t="s">
        <v>206</v>
      </c>
      <c r="C100" s="478">
        <v>29205.05</v>
      </c>
      <c r="D100" s="478">
        <v>29508.35</v>
      </c>
      <c r="E100" s="480">
        <v>162293.33</v>
      </c>
      <c r="F100" s="480">
        <v>33053.31</v>
      </c>
      <c r="G100" s="154">
        <f t="shared" si="3"/>
        <v>133088.28</v>
      </c>
      <c r="H100" s="155">
        <f t="shared" si="3"/>
        <v>3544.959999999999</v>
      </c>
    </row>
    <row r="101" spans="1:8" ht="32.25" thickBot="1">
      <c r="A101" s="34">
        <f t="shared" si="2"/>
        <v>94</v>
      </c>
      <c r="B101" s="63" t="s">
        <v>10</v>
      </c>
      <c r="C101" s="322">
        <f>C6+C19+C27+C32+C40+C43+C44+C60+C66+C67+C68+SUM(C75:C79)+C89+C98+C100+C99</f>
        <v>39352002.58</v>
      </c>
      <c r="D101" s="65">
        <f>D6+D19+D27+D32+D40+D43+D44+D60+D66+D67+D68+SUM(D75:D79)+D89+D98+D99+D100</f>
        <v>1080736.03</v>
      </c>
      <c r="E101" s="322">
        <f>E6+E19+E27+E32+E40+E43+E44+E60+E66+E67+E68+SUM(E75:E79)+E89+E98+E99</f>
        <v>46810099.981</v>
      </c>
      <c r="F101" s="322">
        <f>F6+F19+F27+F32+F40+F43+F44+F60+F66+F67+F68+SUM(F75:F79)+F89+F98+F99</f>
        <v>1314419.0199999998</v>
      </c>
      <c r="G101" s="65">
        <f>E101-C101</f>
        <v>7458097.401000001</v>
      </c>
      <c r="H101" s="149">
        <f>F101-D101</f>
        <v>233682.98999999976</v>
      </c>
    </row>
    <row r="102" spans="1:10" ht="15.75">
      <c r="A102" s="4"/>
      <c r="D102" s="598"/>
      <c r="E102" s="489"/>
      <c r="F102" s="598"/>
      <c r="I102" s="44"/>
      <c r="J102" s="44"/>
    </row>
    <row r="103" spans="1:8" s="140" customFormat="1" ht="27" customHeight="1">
      <c r="A103" s="628" t="s">
        <v>125</v>
      </c>
      <c r="B103" s="629"/>
      <c r="C103" s="629"/>
      <c r="D103" s="629"/>
      <c r="E103" s="629"/>
      <c r="F103" s="629"/>
      <c r="G103" s="629"/>
      <c r="H103" s="630"/>
    </row>
    <row r="104" spans="5:6" ht="15.75">
      <c r="E104" s="489"/>
      <c r="F104" s="591"/>
    </row>
    <row r="105" spans="1:6" ht="15.75">
      <c r="A105" s="462" t="s">
        <v>912</v>
      </c>
      <c r="B105" s="463" t="s">
        <v>913</v>
      </c>
      <c r="E105" s="489"/>
      <c r="F105" s="489"/>
    </row>
    <row r="107" spans="3:6" ht="15.75">
      <c r="C107" s="481"/>
      <c r="D107" s="489"/>
      <c r="E107" s="591"/>
      <c r="F107" s="489"/>
    </row>
    <row r="108" spans="4:6" ht="15.75">
      <c r="D108" s="489"/>
      <c r="E108" s="591"/>
      <c r="F108" s="489"/>
    </row>
    <row r="973" ht="15.75">
      <c r="F973" s="1" t="s">
        <v>300</v>
      </c>
    </row>
    <row r="992" ht="15.75">
      <c r="D992" s="1" t="s">
        <v>299</v>
      </c>
    </row>
  </sheetData>
  <sheetProtection/>
  <mergeCells count="8">
    <mergeCell ref="A103:H103"/>
    <mergeCell ref="A1:H1"/>
    <mergeCell ref="A2:H2"/>
    <mergeCell ref="A3:A4"/>
    <mergeCell ref="B3:B4"/>
    <mergeCell ref="C3:D3"/>
    <mergeCell ref="E3:F3"/>
    <mergeCell ref="G3:H3"/>
  </mergeCells>
  <printOptions gridLines="1"/>
  <pageMargins left="0.7480314960629921" right="0.7480314960629921" top="0.4330708661417323" bottom="0.3937007874015748" header="0.3937007874015748" footer="0.2362204724409449"/>
  <pageSetup fitToHeight="3" fitToWidth="3" horizontalDpi="600" verticalDpi="600" orientation="landscape" paperSize="9" scale="70" r:id="rId1"/>
  <rowBreaks count="2" manualBreakCount="2">
    <brk id="39" max="7" man="1"/>
    <brk id="74" max="7" man="1"/>
  </rowBreaks>
</worksheet>
</file>

<file path=xl/worksheets/sheet6.xml><?xml version="1.0" encoding="utf-8"?>
<worksheet xmlns="http://schemas.openxmlformats.org/spreadsheetml/2006/main" xmlns:r="http://schemas.openxmlformats.org/officeDocument/2006/relationships">
  <sheetPr>
    <tabColor indexed="42"/>
    <pageSetUpPr fitToPage="1"/>
  </sheetPr>
  <dimension ref="A1:J37"/>
  <sheetViews>
    <sheetView zoomScalePageLayoutView="0" workbookViewId="0" topLeftCell="A1">
      <pane xSplit="2" ySplit="6" topLeftCell="C28" activePane="bottomRight" state="frozen"/>
      <selection pane="topLeft" activeCell="A1" sqref="A1"/>
      <selection pane="topRight" activeCell="C1" sqref="C1"/>
      <selection pane="bottomLeft" activeCell="A7" sqref="A7"/>
      <selection pane="bottomRight" activeCell="B34" sqref="B34:J34"/>
    </sheetView>
  </sheetViews>
  <sheetFormatPr defaultColWidth="9.140625" defaultRowHeight="12.75"/>
  <cols>
    <col min="1" max="1" width="5.57421875" style="24" customWidth="1"/>
    <col min="2" max="2" width="65.421875" style="49" customWidth="1"/>
    <col min="3" max="3" width="14.7109375" style="19" customWidth="1"/>
    <col min="4" max="4" width="14.00390625" style="19" customWidth="1"/>
    <col min="5" max="5" width="15.8515625" style="19" customWidth="1"/>
    <col min="6" max="6" width="15.7109375" style="19" customWidth="1"/>
    <col min="7" max="7" width="19.140625" style="19" customWidth="1"/>
    <col min="8" max="8" width="18.7109375" style="19" customWidth="1"/>
    <col min="9" max="9" width="16.28125" style="19" customWidth="1"/>
    <col min="10" max="10" width="17.7109375" style="19" bestFit="1" customWidth="1"/>
    <col min="11" max="16384" width="9.140625" style="19" customWidth="1"/>
  </cols>
  <sheetData>
    <row r="1" spans="1:10" ht="34.5" customHeight="1">
      <c r="A1" s="642" t="s">
        <v>816</v>
      </c>
      <c r="B1" s="643"/>
      <c r="C1" s="643"/>
      <c r="D1" s="643"/>
      <c r="E1" s="643"/>
      <c r="F1" s="643"/>
      <c r="G1" s="643"/>
      <c r="H1" s="643"/>
      <c r="I1" s="643"/>
      <c r="J1" s="644"/>
    </row>
    <row r="2" spans="1:10" ht="35.25" customHeight="1">
      <c r="A2" s="603" t="s">
        <v>997</v>
      </c>
      <c r="B2" s="604"/>
      <c r="C2" s="604"/>
      <c r="D2" s="604"/>
      <c r="E2" s="604"/>
      <c r="F2" s="604"/>
      <c r="G2" s="604"/>
      <c r="H2" s="604"/>
      <c r="I2" s="604"/>
      <c r="J2" s="605"/>
    </row>
    <row r="3" spans="1:10" ht="42.75" customHeight="1">
      <c r="A3" s="647" t="s">
        <v>159</v>
      </c>
      <c r="B3" s="646" t="s">
        <v>171</v>
      </c>
      <c r="C3" s="645" t="s">
        <v>817</v>
      </c>
      <c r="D3" s="645"/>
      <c r="E3" s="645"/>
      <c r="F3" s="645"/>
      <c r="G3" s="645" t="s">
        <v>752</v>
      </c>
      <c r="H3" s="649" t="s">
        <v>229</v>
      </c>
      <c r="I3" s="645" t="s">
        <v>754</v>
      </c>
      <c r="J3" s="648" t="s">
        <v>755</v>
      </c>
    </row>
    <row r="4" spans="1:10" ht="34.5" customHeight="1">
      <c r="A4" s="647"/>
      <c r="B4" s="646"/>
      <c r="C4" s="645" t="s">
        <v>169</v>
      </c>
      <c r="D4" s="14" t="s">
        <v>229</v>
      </c>
      <c r="E4" s="645" t="s">
        <v>170</v>
      </c>
      <c r="F4" s="645" t="s">
        <v>143</v>
      </c>
      <c r="G4" s="645"/>
      <c r="H4" s="649"/>
      <c r="I4" s="645"/>
      <c r="J4" s="648"/>
    </row>
    <row r="5" spans="1:10" s="79" customFormat="1" ht="63">
      <c r="A5" s="647"/>
      <c r="B5" s="646"/>
      <c r="C5" s="645"/>
      <c r="D5" s="14" t="s">
        <v>723</v>
      </c>
      <c r="E5" s="645"/>
      <c r="F5" s="645"/>
      <c r="G5" s="645"/>
      <c r="H5" s="14" t="s">
        <v>753</v>
      </c>
      <c r="I5" s="645"/>
      <c r="J5" s="648"/>
    </row>
    <row r="6" spans="1:10" s="80" customFormat="1" ht="18" customHeight="1">
      <c r="A6" s="142"/>
      <c r="B6" s="67"/>
      <c r="C6" s="16" t="s">
        <v>215</v>
      </c>
      <c r="D6" s="16" t="s">
        <v>216</v>
      </c>
      <c r="E6" s="16" t="s">
        <v>217</v>
      </c>
      <c r="F6" s="16" t="s">
        <v>144</v>
      </c>
      <c r="G6" s="16" t="s">
        <v>218</v>
      </c>
      <c r="H6" s="16" t="s">
        <v>219</v>
      </c>
      <c r="I6" s="16" t="s">
        <v>220</v>
      </c>
      <c r="J6" s="15" t="s">
        <v>145</v>
      </c>
    </row>
    <row r="7" spans="1:10" s="22" customFormat="1" ht="15.75">
      <c r="A7" s="31">
        <v>1</v>
      </c>
      <c r="B7" s="45" t="s">
        <v>212</v>
      </c>
      <c r="C7" s="64">
        <f>SUM(C8:C12)</f>
        <v>555.5500000000001</v>
      </c>
      <c r="D7" s="64">
        <f>SUM(D8:D12)</f>
        <v>551.8000000000001</v>
      </c>
      <c r="E7" s="64">
        <f>SUM(E8:E12)</f>
        <v>65.03999999999999</v>
      </c>
      <c r="F7" s="64">
        <f aca="true" t="shared" si="0" ref="F7:F13">C7+E7</f>
        <v>620.59</v>
      </c>
      <c r="G7" s="321">
        <f>SUM(G8:G12)</f>
        <v>7969544.890000001</v>
      </c>
      <c r="H7" s="321">
        <f>SUM(H8:H12)</f>
        <v>7357017.18</v>
      </c>
      <c r="I7" s="321">
        <f>SUM(I8:I12)</f>
        <v>2324245.3299999996</v>
      </c>
      <c r="J7" s="320">
        <f aca="true" t="shared" si="1" ref="J7:J13">G7+I7</f>
        <v>10293790.22</v>
      </c>
    </row>
    <row r="8" spans="1:10" ht="15.75">
      <c r="A8" s="31">
        <v>2</v>
      </c>
      <c r="B8" s="27" t="s">
        <v>172</v>
      </c>
      <c r="C8" s="576">
        <v>87.52</v>
      </c>
      <c r="D8" s="576">
        <v>85.63</v>
      </c>
      <c r="E8" s="576">
        <v>15.84</v>
      </c>
      <c r="F8" s="64">
        <f t="shared" si="0"/>
        <v>103.36</v>
      </c>
      <c r="G8" s="577">
        <v>1977568.91</v>
      </c>
      <c r="H8" s="577">
        <v>1746540.05</v>
      </c>
      <c r="I8" s="577">
        <v>650027.49</v>
      </c>
      <c r="J8" s="320">
        <f t="shared" si="1"/>
        <v>2627596.4</v>
      </c>
    </row>
    <row r="9" spans="1:10" ht="15.75">
      <c r="A9" s="31">
        <v>3</v>
      </c>
      <c r="B9" s="27" t="s">
        <v>173</v>
      </c>
      <c r="C9" s="576">
        <v>114.68</v>
      </c>
      <c r="D9" s="576">
        <v>114.21</v>
      </c>
      <c r="E9" s="576">
        <v>15.47</v>
      </c>
      <c r="F9" s="64">
        <f t="shared" si="0"/>
        <v>130.15</v>
      </c>
      <c r="G9" s="577">
        <v>1931220.49</v>
      </c>
      <c r="H9" s="577">
        <v>1778562.16</v>
      </c>
      <c r="I9" s="577">
        <v>565074.48</v>
      </c>
      <c r="J9" s="320">
        <f t="shared" si="1"/>
        <v>2496294.9699999997</v>
      </c>
    </row>
    <row r="10" spans="1:10" ht="15.75">
      <c r="A10" s="31">
        <v>4</v>
      </c>
      <c r="B10" s="27" t="s">
        <v>174</v>
      </c>
      <c r="C10" s="576">
        <v>302.1</v>
      </c>
      <c r="D10" s="576">
        <v>300.73</v>
      </c>
      <c r="E10" s="576">
        <v>29.27</v>
      </c>
      <c r="F10" s="64">
        <f t="shared" si="0"/>
        <v>331.37</v>
      </c>
      <c r="G10" s="577">
        <v>3583521.5</v>
      </c>
      <c r="H10" s="577">
        <v>3366161.5</v>
      </c>
      <c r="I10" s="577">
        <v>997343.99</v>
      </c>
      <c r="J10" s="320">
        <f t="shared" si="1"/>
        <v>4580865.49</v>
      </c>
    </row>
    <row r="11" spans="1:10" ht="15.75">
      <c r="A11" s="31">
        <v>5</v>
      </c>
      <c r="B11" s="27" t="s">
        <v>175</v>
      </c>
      <c r="C11" s="576">
        <v>41.3</v>
      </c>
      <c r="D11" s="576">
        <v>41.29</v>
      </c>
      <c r="E11" s="576">
        <v>4.33</v>
      </c>
      <c r="F11" s="64">
        <f t="shared" si="0"/>
        <v>45.629999999999995</v>
      </c>
      <c r="G11" s="577">
        <v>387427.5</v>
      </c>
      <c r="H11" s="577">
        <v>376367.98</v>
      </c>
      <c r="I11" s="577">
        <v>98464.36</v>
      </c>
      <c r="J11" s="320">
        <f t="shared" si="1"/>
        <v>485891.86</v>
      </c>
    </row>
    <row r="12" spans="1:10" ht="15.75">
      <c r="A12" s="31">
        <v>6</v>
      </c>
      <c r="B12" s="27" t="s">
        <v>176</v>
      </c>
      <c r="C12" s="576">
        <v>9.95</v>
      </c>
      <c r="D12" s="576">
        <v>9.94</v>
      </c>
      <c r="E12" s="576">
        <v>0.13</v>
      </c>
      <c r="F12" s="64">
        <f t="shared" si="0"/>
        <v>10.08</v>
      </c>
      <c r="G12" s="577">
        <v>89806.49</v>
      </c>
      <c r="H12" s="577">
        <v>89385.49</v>
      </c>
      <c r="I12" s="577">
        <v>13335.01</v>
      </c>
      <c r="J12" s="320">
        <f t="shared" si="1"/>
        <v>103141.5</v>
      </c>
    </row>
    <row r="13" spans="1:10" ht="15.75">
      <c r="A13" s="31">
        <v>7</v>
      </c>
      <c r="B13" s="45" t="s">
        <v>36</v>
      </c>
      <c r="C13" s="576">
        <v>186.84</v>
      </c>
      <c r="D13" s="576">
        <v>170.95</v>
      </c>
      <c r="E13" s="576">
        <v>21.42</v>
      </c>
      <c r="F13" s="64">
        <f t="shared" si="0"/>
        <v>208.26</v>
      </c>
      <c r="G13" s="577">
        <v>1589392.34</v>
      </c>
      <c r="H13" s="577">
        <v>1336280.74</v>
      </c>
      <c r="I13" s="577">
        <v>377882.48</v>
      </c>
      <c r="J13" s="320">
        <f t="shared" si="1"/>
        <v>1967274.82</v>
      </c>
    </row>
    <row r="14" spans="1:10" ht="15.75">
      <c r="A14" s="31"/>
      <c r="B14" s="27" t="s">
        <v>229</v>
      </c>
      <c r="C14" s="578"/>
      <c r="D14" s="578"/>
      <c r="E14" s="578"/>
      <c r="F14" s="160"/>
      <c r="G14" s="579"/>
      <c r="H14" s="579"/>
      <c r="I14" s="579"/>
      <c r="J14" s="580"/>
    </row>
    <row r="15" spans="1:10" ht="15.75">
      <c r="A15" s="31">
        <v>8</v>
      </c>
      <c r="B15" s="27" t="s">
        <v>40</v>
      </c>
      <c r="C15" s="576">
        <v>40.29</v>
      </c>
      <c r="D15" s="576">
        <v>38.71</v>
      </c>
      <c r="E15" s="576">
        <v>6.49</v>
      </c>
      <c r="F15" s="64">
        <f aca="true" t="shared" si="2" ref="F15:F21">C15+E15</f>
        <v>46.78</v>
      </c>
      <c r="G15" s="577">
        <v>410290.28</v>
      </c>
      <c r="H15" s="577">
        <v>371725.92</v>
      </c>
      <c r="I15" s="577">
        <v>154978.01</v>
      </c>
      <c r="J15" s="320">
        <f aca="true" t="shared" si="3" ref="J15:J21">G15+I15</f>
        <v>565268.29</v>
      </c>
    </row>
    <row r="16" spans="1:10" ht="15.75">
      <c r="A16" s="31">
        <v>9</v>
      </c>
      <c r="B16" s="45" t="s">
        <v>213</v>
      </c>
      <c r="C16" s="64">
        <f>SUM(C17:C19)</f>
        <v>193.38</v>
      </c>
      <c r="D16" s="64">
        <f>SUM(D17:D19)</f>
        <v>190.14999999999998</v>
      </c>
      <c r="E16" s="64">
        <f>SUM(E17:E19)</f>
        <v>10.059999999999999</v>
      </c>
      <c r="F16" s="64">
        <f t="shared" si="2"/>
        <v>203.44</v>
      </c>
      <c r="G16" s="321">
        <f>SUM(G17:G19)</f>
        <v>1652957.7</v>
      </c>
      <c r="H16" s="321">
        <f>SUM(H17:H19)</f>
        <v>1598355.49</v>
      </c>
      <c r="I16" s="321">
        <f>SUM(I17:I19)</f>
        <v>231002.80000000005</v>
      </c>
      <c r="J16" s="320">
        <f t="shared" si="3"/>
        <v>1883960.5</v>
      </c>
    </row>
    <row r="17" spans="1:10" ht="15.75">
      <c r="A17" s="31">
        <v>10</v>
      </c>
      <c r="B17" s="27" t="s">
        <v>177</v>
      </c>
      <c r="C17" s="576">
        <v>66.22</v>
      </c>
      <c r="D17" s="576">
        <v>65.94</v>
      </c>
      <c r="E17" s="576">
        <v>1.95</v>
      </c>
      <c r="F17" s="64">
        <f t="shared" si="2"/>
        <v>68.17</v>
      </c>
      <c r="G17" s="577">
        <v>610366.92</v>
      </c>
      <c r="H17" s="577">
        <v>602525.16</v>
      </c>
      <c r="I17" s="577">
        <v>44521.11</v>
      </c>
      <c r="J17" s="320">
        <f t="shared" si="3"/>
        <v>654888.03</v>
      </c>
    </row>
    <row r="18" spans="1:10" ht="15.75">
      <c r="A18" s="31">
        <v>11</v>
      </c>
      <c r="B18" s="27" t="s">
        <v>146</v>
      </c>
      <c r="C18" s="576">
        <f>25.22+17.97+11+10.32+12.09</f>
        <v>76.6</v>
      </c>
      <c r="D18" s="576">
        <f>24.27+17.67+11+10.05+11.6</f>
        <v>74.58999999999999</v>
      </c>
      <c r="E18" s="576">
        <f>3.12+0.03+0.01+1.44</f>
        <v>4.6</v>
      </c>
      <c r="F18" s="64">
        <f t="shared" si="2"/>
        <v>81.19999999999999</v>
      </c>
      <c r="G18" s="577">
        <f>247914.42+213325.96+88225.78+87632.33+103277.51</f>
        <v>740376</v>
      </c>
      <c r="H18" s="577">
        <f>235392.4+204530.57+88225.78+81588.36+96836.25</f>
        <v>706573.36</v>
      </c>
      <c r="I18" s="577">
        <f>74972.1+2225.82+16440+3427.46+32770.11</f>
        <v>129835.49000000002</v>
      </c>
      <c r="J18" s="320">
        <f t="shared" si="3"/>
        <v>870211.49</v>
      </c>
    </row>
    <row r="19" spans="1:10" ht="15.75">
      <c r="A19" s="31">
        <v>12</v>
      </c>
      <c r="B19" s="27" t="s">
        <v>127</v>
      </c>
      <c r="C19" s="576">
        <v>50.56</v>
      </c>
      <c r="D19" s="576">
        <v>49.62</v>
      </c>
      <c r="E19" s="576">
        <v>3.51</v>
      </c>
      <c r="F19" s="64">
        <f t="shared" si="2"/>
        <v>54.07</v>
      </c>
      <c r="G19" s="577">
        <v>302214.78</v>
      </c>
      <c r="H19" s="577">
        <v>289256.97</v>
      </c>
      <c r="I19" s="577">
        <v>56646.2</v>
      </c>
      <c r="J19" s="320">
        <f t="shared" si="3"/>
        <v>358860.98000000004</v>
      </c>
    </row>
    <row r="20" spans="1:10" ht="15.75">
      <c r="A20" s="31">
        <v>13</v>
      </c>
      <c r="B20" s="45" t="s">
        <v>210</v>
      </c>
      <c r="C20" s="576">
        <v>86.5</v>
      </c>
      <c r="D20" s="576">
        <v>76.34</v>
      </c>
      <c r="E20" s="576">
        <v>22.25</v>
      </c>
      <c r="F20" s="64">
        <f t="shared" si="2"/>
        <v>108.75</v>
      </c>
      <c r="G20" s="577">
        <v>1062036</v>
      </c>
      <c r="H20" s="577">
        <v>874597.5</v>
      </c>
      <c r="I20" s="577">
        <v>453659.41</v>
      </c>
      <c r="J20" s="320">
        <f t="shared" si="3"/>
        <v>1515695.41</v>
      </c>
    </row>
    <row r="21" spans="1:10" ht="31.5">
      <c r="A21" s="31">
        <v>14</v>
      </c>
      <c r="B21" s="45" t="s">
        <v>37</v>
      </c>
      <c r="C21" s="576">
        <v>147.44</v>
      </c>
      <c r="D21" s="576">
        <v>147.4</v>
      </c>
      <c r="E21" s="576">
        <v>6.253</v>
      </c>
      <c r="F21" s="64">
        <f t="shared" si="2"/>
        <v>153.69299999999998</v>
      </c>
      <c r="G21" s="577">
        <v>829219</v>
      </c>
      <c r="H21" s="577">
        <v>829219.32</v>
      </c>
      <c r="I21" s="577">
        <v>88361.5</v>
      </c>
      <c r="J21" s="320">
        <f t="shared" si="3"/>
        <v>917580.5</v>
      </c>
    </row>
    <row r="22" spans="1:10" ht="47.25">
      <c r="A22" s="31">
        <v>15</v>
      </c>
      <c r="B22" s="45" t="s">
        <v>245</v>
      </c>
      <c r="C22" s="64">
        <f>SUM(C23:C26)</f>
        <v>46.67</v>
      </c>
      <c r="D22" s="64">
        <f>SUM(D23:D26)</f>
        <v>46.67</v>
      </c>
      <c r="E22" s="64">
        <f>SUM(E23:E26)</f>
        <v>2.26</v>
      </c>
      <c r="F22" s="64">
        <f>SUM(F27:F27)</f>
        <v>0</v>
      </c>
      <c r="G22" s="321">
        <f>SUM(G23:G26)</f>
        <v>345239.07</v>
      </c>
      <c r="H22" s="321">
        <f>SUM(H23:H26)</f>
        <v>345239.07</v>
      </c>
      <c r="I22" s="321">
        <f>SUM(I23:I26)</f>
        <v>30276.91</v>
      </c>
      <c r="J22" s="320">
        <f>SUM(J23:J26)</f>
        <v>375515.98</v>
      </c>
    </row>
    <row r="23" spans="1:10" ht="15.75">
      <c r="A23" s="31" t="s">
        <v>211</v>
      </c>
      <c r="B23" s="46" t="s">
        <v>998</v>
      </c>
      <c r="C23" s="576">
        <v>7</v>
      </c>
      <c r="D23" s="576">
        <v>7</v>
      </c>
      <c r="E23" s="576">
        <v>0</v>
      </c>
      <c r="F23" s="64">
        <f aca="true" t="shared" si="4" ref="F23:F29">C23+E23</f>
        <v>7</v>
      </c>
      <c r="G23" s="577">
        <v>92598.53</v>
      </c>
      <c r="H23" s="577">
        <v>92598.53</v>
      </c>
      <c r="I23" s="577">
        <v>8106</v>
      </c>
      <c r="J23" s="320">
        <f>G23+I23</f>
        <v>100704.53</v>
      </c>
    </row>
    <row r="24" spans="1:10" ht="15.75">
      <c r="A24" s="31" t="s">
        <v>312</v>
      </c>
      <c r="B24" s="46" t="s">
        <v>999</v>
      </c>
      <c r="C24" s="576">
        <v>39.67</v>
      </c>
      <c r="D24" s="576">
        <v>39.67</v>
      </c>
      <c r="E24" s="576">
        <v>2.26</v>
      </c>
      <c r="F24" s="64">
        <f t="shared" si="4"/>
        <v>41.93</v>
      </c>
      <c r="G24" s="577">
        <v>252640.54</v>
      </c>
      <c r="H24" s="577">
        <v>252640.54</v>
      </c>
      <c r="I24" s="577">
        <v>22170.91</v>
      </c>
      <c r="J24" s="320">
        <f>G24+I24</f>
        <v>274811.45</v>
      </c>
    </row>
    <row r="25" spans="1:10" ht="15.75">
      <c r="A25" s="31" t="s">
        <v>313</v>
      </c>
      <c r="B25" s="46"/>
      <c r="C25" s="576"/>
      <c r="D25" s="576"/>
      <c r="E25" s="576"/>
      <c r="F25" s="64">
        <f t="shared" si="4"/>
        <v>0</v>
      </c>
      <c r="G25" s="577"/>
      <c r="H25" s="577"/>
      <c r="I25" s="577"/>
      <c r="J25" s="320">
        <f>G25+I25</f>
        <v>0</v>
      </c>
    </row>
    <row r="26" spans="1:10" ht="16.5" customHeight="1">
      <c r="A26" s="31" t="s">
        <v>314</v>
      </c>
      <c r="B26" s="46"/>
      <c r="C26" s="576"/>
      <c r="D26" s="576"/>
      <c r="E26" s="576"/>
      <c r="F26" s="64">
        <f t="shared" si="4"/>
        <v>0</v>
      </c>
      <c r="G26" s="577"/>
      <c r="H26" s="577"/>
      <c r="I26" s="577"/>
      <c r="J26" s="320">
        <f>G26+I26</f>
        <v>0</v>
      </c>
    </row>
    <row r="27" spans="1:10" ht="15.75">
      <c r="A27" s="31"/>
      <c r="B27" s="27"/>
      <c r="C27" s="578"/>
      <c r="D27" s="578"/>
      <c r="E27" s="578"/>
      <c r="F27" s="160">
        <f t="shared" si="4"/>
        <v>0</v>
      </c>
      <c r="G27" s="579"/>
      <c r="H27" s="579"/>
      <c r="I27" s="579"/>
      <c r="J27" s="580"/>
    </row>
    <row r="28" spans="1:10" ht="15.75">
      <c r="A28" s="31">
        <v>16</v>
      </c>
      <c r="B28" s="45" t="s">
        <v>38</v>
      </c>
      <c r="C28" s="576">
        <v>47.85</v>
      </c>
      <c r="D28" s="576">
        <v>47.9</v>
      </c>
      <c r="E28" s="576">
        <v>10.94</v>
      </c>
      <c r="F28" s="64">
        <f t="shared" si="4"/>
        <v>58.79</v>
      </c>
      <c r="G28" s="577">
        <v>292990</v>
      </c>
      <c r="H28" s="577">
        <v>292988.51</v>
      </c>
      <c r="I28" s="577">
        <v>94864.49</v>
      </c>
      <c r="J28" s="320">
        <f>G28+I28</f>
        <v>387854.49</v>
      </c>
    </row>
    <row r="29" spans="1:10" ht="15.75">
      <c r="A29" s="31">
        <v>17</v>
      </c>
      <c r="B29" s="45" t="s">
        <v>39</v>
      </c>
      <c r="C29" s="576"/>
      <c r="D29" s="576"/>
      <c r="E29" s="576">
        <v>24.54</v>
      </c>
      <c r="F29" s="64">
        <f t="shared" si="4"/>
        <v>24.54</v>
      </c>
      <c r="G29" s="577"/>
      <c r="H29" s="577"/>
      <c r="I29" s="577">
        <v>145142.48</v>
      </c>
      <c r="J29" s="320">
        <f>G29+I29</f>
        <v>145142.48</v>
      </c>
    </row>
    <row r="30" spans="1:10" ht="16.5" thickBot="1">
      <c r="A30" s="32">
        <v>18</v>
      </c>
      <c r="B30" s="47" t="s">
        <v>246</v>
      </c>
      <c r="C30" s="65">
        <f aca="true" t="shared" si="5" ref="C30:J30">C7+C13+C16+C20+C21+C28+C29</f>
        <v>1217.56</v>
      </c>
      <c r="D30" s="65">
        <f t="shared" si="5"/>
        <v>1184.5400000000002</v>
      </c>
      <c r="E30" s="65">
        <f t="shared" si="5"/>
        <v>160.503</v>
      </c>
      <c r="F30" s="65">
        <f t="shared" si="5"/>
        <v>1378.0629999999999</v>
      </c>
      <c r="G30" s="322">
        <f t="shared" si="5"/>
        <v>13396139.93</v>
      </c>
      <c r="H30" s="322">
        <f t="shared" si="5"/>
        <v>12288458.74</v>
      </c>
      <c r="I30" s="322">
        <f t="shared" si="5"/>
        <v>3715158.4899999998</v>
      </c>
      <c r="J30" s="323">
        <f t="shared" si="5"/>
        <v>17111298.42</v>
      </c>
    </row>
    <row r="31" spans="1:10" ht="15.75">
      <c r="A31" s="18"/>
      <c r="B31" s="18"/>
      <c r="C31" s="21"/>
      <c r="D31" s="18"/>
      <c r="E31" s="18"/>
      <c r="F31" s="21"/>
      <c r="G31" s="21"/>
      <c r="H31" s="21"/>
      <c r="I31" s="21"/>
      <c r="J31" s="596"/>
    </row>
    <row r="32" spans="1:10" ht="26.25" customHeight="1">
      <c r="A32" s="599" t="s">
        <v>1000</v>
      </c>
      <c r="B32" s="581"/>
      <c r="C32" s="581"/>
      <c r="D32" s="581"/>
      <c r="E32" s="581"/>
      <c r="F32" s="581"/>
      <c r="G32" s="581"/>
      <c r="H32" s="581"/>
      <c r="I32" s="581"/>
      <c r="J32" s="582"/>
    </row>
    <row r="34" spans="2:10" ht="50.25" customHeight="1">
      <c r="B34" s="641" t="s">
        <v>757</v>
      </c>
      <c r="C34" s="641"/>
      <c r="D34" s="641"/>
      <c r="E34" s="641"/>
      <c r="F34" s="641"/>
      <c r="G34" s="641"/>
      <c r="H34" s="641"/>
      <c r="I34" s="641"/>
      <c r="J34" s="641"/>
    </row>
    <row r="35" ht="15.75">
      <c r="B35" s="339" t="s">
        <v>748</v>
      </c>
    </row>
    <row r="36" ht="15.75">
      <c r="B36" s="339" t="s">
        <v>749</v>
      </c>
    </row>
    <row r="37" ht="15.75">
      <c r="B37" s="339" t="s">
        <v>750</v>
      </c>
    </row>
  </sheetData>
  <sheetProtection/>
  <mergeCells count="13">
    <mergeCell ref="J3:J5"/>
    <mergeCell ref="C3:F3"/>
    <mergeCell ref="H3:H4"/>
    <mergeCell ref="B34:J34"/>
    <mergeCell ref="A1:J1"/>
    <mergeCell ref="A2:J2"/>
    <mergeCell ref="G3:G5"/>
    <mergeCell ref="I3:I5"/>
    <mergeCell ref="C4:C5"/>
    <mergeCell ref="E4:E5"/>
    <mergeCell ref="F4:F5"/>
    <mergeCell ref="B3:B5"/>
    <mergeCell ref="A3:A5"/>
  </mergeCells>
  <printOptions gridLines="1"/>
  <pageMargins left="0.47" right="0.31" top="0.75" bottom="0.41" header="0.5118110236220472" footer="0.28"/>
  <pageSetup fitToHeight="1" fitToWidth="1" horizontalDpi="600" verticalDpi="600" orientation="landscape" paperSize="9" scale="65" r:id="rId1"/>
</worksheet>
</file>

<file path=xl/worksheets/sheet7.xml><?xml version="1.0" encoding="utf-8"?>
<worksheet xmlns="http://schemas.openxmlformats.org/spreadsheetml/2006/main" xmlns:r="http://schemas.openxmlformats.org/officeDocument/2006/relationships">
  <sheetPr>
    <pageSetUpPr fitToPage="1"/>
  </sheetPr>
  <dimension ref="A1:I23"/>
  <sheetViews>
    <sheetView zoomScale="90" zoomScaleNormal="9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B24" sqref="B24"/>
    </sheetView>
  </sheetViews>
  <sheetFormatPr defaultColWidth="9.140625" defaultRowHeight="12.75"/>
  <cols>
    <col min="1" max="1" width="9.140625" style="169" customWidth="1"/>
    <col min="2" max="2" width="70.421875" style="169" customWidth="1"/>
    <col min="3" max="3" width="23.140625" style="169" customWidth="1"/>
    <col min="4" max="4" width="23.8515625" style="169" customWidth="1"/>
    <col min="5" max="5" width="24.57421875" style="169" bestFit="1" customWidth="1"/>
    <col min="6" max="6" width="24.421875" style="169" customWidth="1"/>
    <col min="7" max="7" width="24.00390625" style="169" customWidth="1"/>
    <col min="8" max="8" width="14.421875" style="169" customWidth="1"/>
    <col min="9" max="9" width="11.28125" style="169" bestFit="1" customWidth="1"/>
    <col min="10" max="16384" width="9.140625" style="169" customWidth="1"/>
  </cols>
  <sheetData>
    <row r="1" spans="1:6" ht="48" customHeight="1" thickBot="1">
      <c r="A1" s="656" t="s">
        <v>834</v>
      </c>
      <c r="B1" s="656"/>
      <c r="C1" s="656"/>
      <c r="D1" s="656"/>
      <c r="E1" s="656"/>
      <c r="F1" s="656"/>
    </row>
    <row r="2" spans="1:7" ht="44.25" customHeight="1" thickBot="1">
      <c r="A2" s="653" t="s">
        <v>987</v>
      </c>
      <c r="B2" s="654"/>
      <c r="C2" s="654"/>
      <c r="D2" s="654"/>
      <c r="E2" s="654"/>
      <c r="F2" s="654"/>
      <c r="G2" s="655"/>
    </row>
    <row r="3" spans="1:7" ht="48.75" customHeight="1">
      <c r="A3" s="657" t="s">
        <v>159</v>
      </c>
      <c r="B3" s="660" t="s">
        <v>251</v>
      </c>
      <c r="C3" s="663" t="s">
        <v>886</v>
      </c>
      <c r="D3" s="664"/>
      <c r="E3" s="667" t="s">
        <v>988</v>
      </c>
      <c r="F3" s="667" t="s">
        <v>989</v>
      </c>
      <c r="G3" s="650" t="s">
        <v>869</v>
      </c>
    </row>
    <row r="4" spans="1:7" ht="24" customHeight="1">
      <c r="A4" s="658"/>
      <c r="B4" s="661"/>
      <c r="C4" s="665" t="s">
        <v>263</v>
      </c>
      <c r="D4" s="666"/>
      <c r="E4" s="668"/>
      <c r="F4" s="668"/>
      <c r="G4" s="651"/>
    </row>
    <row r="5" spans="1:7" ht="48" thickBot="1">
      <c r="A5" s="659"/>
      <c r="B5" s="662"/>
      <c r="C5" s="389" t="s">
        <v>726</v>
      </c>
      <c r="D5" s="390" t="s">
        <v>776</v>
      </c>
      <c r="E5" s="669"/>
      <c r="F5" s="669"/>
      <c r="G5" s="652"/>
    </row>
    <row r="6" spans="1:7" ht="26.25" customHeight="1">
      <c r="A6" s="386"/>
      <c r="B6" s="387"/>
      <c r="C6" s="385" t="s">
        <v>215</v>
      </c>
      <c r="D6" s="385" t="s">
        <v>216</v>
      </c>
      <c r="E6" s="385" t="s">
        <v>217</v>
      </c>
      <c r="F6" s="418" t="s">
        <v>223</v>
      </c>
      <c r="G6" s="388" t="s">
        <v>777</v>
      </c>
    </row>
    <row r="7" spans="1:8" ht="21.75" customHeight="1">
      <c r="A7" s="172">
        <v>1</v>
      </c>
      <c r="B7" s="170" t="s">
        <v>990</v>
      </c>
      <c r="C7" s="321">
        <f>C8+C11</f>
        <v>1330353.5</v>
      </c>
      <c r="D7" s="321">
        <f>D8+D11</f>
        <v>94060.23999999999</v>
      </c>
      <c r="E7" s="321">
        <f>E8+E11</f>
        <v>169374</v>
      </c>
      <c r="F7" s="321">
        <f>F8+F11</f>
        <v>588274.73</v>
      </c>
      <c r="G7" s="539">
        <f>SUM(C7:F7)</f>
        <v>2182062.4699999997</v>
      </c>
      <c r="H7" s="592"/>
    </row>
    <row r="8" spans="1:7" ht="57" customHeight="1">
      <c r="A8" s="172">
        <v>2</v>
      </c>
      <c r="B8" s="173" t="s">
        <v>991</v>
      </c>
      <c r="C8" s="321">
        <f>C9</f>
        <v>537256.5</v>
      </c>
      <c r="D8" s="321">
        <f>D10</f>
        <v>34043.49</v>
      </c>
      <c r="E8" s="321">
        <f>SUM(E9:E10)</f>
        <v>137879</v>
      </c>
      <c r="F8" s="321">
        <f>SUM(F9:F10)</f>
        <v>585869.73</v>
      </c>
      <c r="G8" s="540">
        <f aca="true" t="shared" si="0" ref="G8:G17">SUM(C8:F8)</f>
        <v>1295048.72</v>
      </c>
    </row>
    <row r="9" spans="1:7" ht="51.75" customHeight="1">
      <c r="A9" s="172">
        <v>3</v>
      </c>
      <c r="B9" s="313" t="s">
        <v>871</v>
      </c>
      <c r="C9" s="319">
        <v>537256.5</v>
      </c>
      <c r="D9" s="485" t="s">
        <v>238</v>
      </c>
      <c r="E9" s="319">
        <v>134640</v>
      </c>
      <c r="F9" s="541">
        <v>585869.73</v>
      </c>
      <c r="G9" s="540">
        <f t="shared" si="0"/>
        <v>1257766.23</v>
      </c>
    </row>
    <row r="10" spans="1:7" ht="31.5">
      <c r="A10" s="172">
        <v>4</v>
      </c>
      <c r="B10" s="173" t="s">
        <v>872</v>
      </c>
      <c r="C10" s="485" t="s">
        <v>238</v>
      </c>
      <c r="D10" s="319">
        <v>34043.49</v>
      </c>
      <c r="E10" s="319">
        <v>3239</v>
      </c>
      <c r="F10" s="541">
        <v>0</v>
      </c>
      <c r="G10" s="540">
        <f t="shared" si="0"/>
        <v>37282.49</v>
      </c>
    </row>
    <row r="11" spans="1:7" ht="51" customHeight="1">
      <c r="A11" s="172">
        <v>5</v>
      </c>
      <c r="B11" s="173" t="s">
        <v>992</v>
      </c>
      <c r="C11" s="321">
        <f>C12</f>
        <v>793097</v>
      </c>
      <c r="D11" s="321">
        <f>D13</f>
        <v>60016.75</v>
      </c>
      <c r="E11" s="321">
        <f>SUM(E12:E13)</f>
        <v>31495</v>
      </c>
      <c r="F11" s="321">
        <f>SUM(F12:F13)</f>
        <v>2405</v>
      </c>
      <c r="G11" s="540">
        <f>SUM(C11:E11)</f>
        <v>884608.75</v>
      </c>
    </row>
    <row r="12" spans="1:7" ht="47.25" customHeight="1">
      <c r="A12" s="172">
        <v>6</v>
      </c>
      <c r="B12" s="313" t="s">
        <v>873</v>
      </c>
      <c r="C12" s="319">
        <v>793097</v>
      </c>
      <c r="D12" s="485" t="s">
        <v>238</v>
      </c>
      <c r="E12" s="319">
        <v>19000</v>
      </c>
      <c r="F12" s="319">
        <v>2405</v>
      </c>
      <c r="G12" s="540">
        <f t="shared" si="0"/>
        <v>814502</v>
      </c>
    </row>
    <row r="13" spans="1:8" s="19" customFormat="1" ht="31.5">
      <c r="A13" s="172">
        <v>7</v>
      </c>
      <c r="B13" s="173" t="s">
        <v>874</v>
      </c>
      <c r="C13" s="485" t="s">
        <v>238</v>
      </c>
      <c r="D13" s="319">
        <v>60016.75</v>
      </c>
      <c r="E13" s="319">
        <v>12495</v>
      </c>
      <c r="F13" s="319">
        <v>0</v>
      </c>
      <c r="G13" s="540">
        <f t="shared" si="0"/>
        <v>72511.75</v>
      </c>
      <c r="H13" s="169"/>
    </row>
    <row r="14" spans="1:9" ht="49.5" customHeight="1">
      <c r="A14" s="172">
        <v>8</v>
      </c>
      <c r="B14" s="128" t="s">
        <v>818</v>
      </c>
      <c r="C14" s="319">
        <v>171919.95</v>
      </c>
      <c r="D14" s="485" t="s">
        <v>238</v>
      </c>
      <c r="E14" s="485" t="s">
        <v>238</v>
      </c>
      <c r="F14" s="485" t="s">
        <v>238</v>
      </c>
      <c r="G14" s="540">
        <f>SUM(C14:F14)</f>
        <v>171919.95</v>
      </c>
      <c r="I14" s="592"/>
    </row>
    <row r="15" spans="1:7" ht="31.5">
      <c r="A15" s="172">
        <v>9</v>
      </c>
      <c r="B15" s="173" t="s">
        <v>993</v>
      </c>
      <c r="C15" s="319">
        <v>1507255</v>
      </c>
      <c r="D15" s="319">
        <v>464651</v>
      </c>
      <c r="E15" s="485" t="s">
        <v>238</v>
      </c>
      <c r="F15" s="485" t="s">
        <v>238</v>
      </c>
      <c r="G15" s="540">
        <f t="shared" si="0"/>
        <v>1971906</v>
      </c>
    </row>
    <row r="16" spans="1:7" ht="39" customHeight="1">
      <c r="A16" s="172">
        <v>10</v>
      </c>
      <c r="B16" s="173" t="s">
        <v>994</v>
      </c>
      <c r="C16" s="542">
        <f>C14+C15-C7</f>
        <v>348821.44999999995</v>
      </c>
      <c r="D16" s="485" t="s">
        <v>238</v>
      </c>
      <c r="E16" s="485" t="s">
        <v>238</v>
      </c>
      <c r="F16" s="485" t="s">
        <v>238</v>
      </c>
      <c r="G16" s="540">
        <f t="shared" si="0"/>
        <v>348821.44999999995</v>
      </c>
    </row>
    <row r="17" spans="1:7" ht="21" customHeight="1">
      <c r="A17" s="172">
        <v>11</v>
      </c>
      <c r="B17" s="174" t="s">
        <v>995</v>
      </c>
      <c r="C17" s="261">
        <v>1753</v>
      </c>
      <c r="D17" s="162" t="s">
        <v>238</v>
      </c>
      <c r="E17" s="261">
        <v>294</v>
      </c>
      <c r="F17" s="419">
        <v>1200</v>
      </c>
      <c r="G17" s="161">
        <f t="shared" si="0"/>
        <v>3247</v>
      </c>
    </row>
    <row r="18" spans="1:7" ht="21" customHeight="1" thickBot="1">
      <c r="A18" s="407">
        <v>12</v>
      </c>
      <c r="B18" s="175" t="s">
        <v>317</v>
      </c>
      <c r="C18" s="262">
        <f>IF(C17=0,0,+(C7+D7)/C17)</f>
        <v>812.5577524244153</v>
      </c>
      <c r="D18" s="163" t="s">
        <v>238</v>
      </c>
      <c r="E18" s="262">
        <f>IF(E17=0,0,+E7/E17)</f>
        <v>576.1020408163265</v>
      </c>
      <c r="F18" s="262">
        <f>IF(F17=0,0,+F7/F17)</f>
        <v>490.2289416666666</v>
      </c>
      <c r="G18" s="408">
        <f>IF(G17=0,0,+G7/G17)</f>
        <v>672.0241669233137</v>
      </c>
    </row>
    <row r="20" ht="15.75">
      <c r="A20" s="305" t="s">
        <v>996</v>
      </c>
    </row>
    <row r="21" ht="15.75">
      <c r="A21" s="406"/>
    </row>
    <row r="23" ht="15.75">
      <c r="B23" s="305" t="s">
        <v>1006</v>
      </c>
    </row>
  </sheetData>
  <sheetProtection/>
  <mergeCells count="9">
    <mergeCell ref="G3:G5"/>
    <mergeCell ref="A2:G2"/>
    <mergeCell ref="A1:F1"/>
    <mergeCell ref="A3:A5"/>
    <mergeCell ref="B3:B5"/>
    <mergeCell ref="C3:D3"/>
    <mergeCell ref="C4:D4"/>
    <mergeCell ref="E3:E5"/>
    <mergeCell ref="F3:F5"/>
  </mergeCells>
  <printOptions/>
  <pageMargins left="0.45" right="0.33" top="0.7480314960629921" bottom="0.7480314960629921" header="0.31496062992125984" footer="0.31496062992125984"/>
  <pageSetup fitToHeight="1" fitToWidth="1" horizontalDpi="600" verticalDpi="600" orientation="landscape" paperSize="9" scale="70"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L17"/>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17" sqref="C17"/>
    </sheetView>
  </sheetViews>
  <sheetFormatPr defaultColWidth="9.140625" defaultRowHeight="12.75"/>
  <cols>
    <col min="1" max="1" width="8.140625" style="19" customWidth="1"/>
    <col min="2" max="2" width="93.140625" style="75" customWidth="1"/>
    <col min="3" max="3" width="17.28125" style="19" customWidth="1"/>
    <col min="4" max="4" width="17.140625" style="19" customWidth="1"/>
    <col min="5" max="5" width="15.7109375" style="19" customWidth="1"/>
    <col min="6" max="6" width="18.00390625" style="19" customWidth="1"/>
    <col min="7" max="7" width="7.57421875" style="19" customWidth="1"/>
    <col min="8" max="16384" width="9.140625" style="19" customWidth="1"/>
  </cols>
  <sheetData>
    <row r="1" spans="1:8" ht="49.5" customHeight="1" thickBot="1">
      <c r="A1" s="676" t="s">
        <v>819</v>
      </c>
      <c r="B1" s="677"/>
      <c r="C1" s="677"/>
      <c r="D1" s="677"/>
      <c r="E1" s="677"/>
      <c r="F1" s="678"/>
      <c r="G1" s="176"/>
      <c r="H1" s="24"/>
    </row>
    <row r="2" spans="1:7" ht="36.75" customHeight="1">
      <c r="A2" s="634" t="s">
        <v>954</v>
      </c>
      <c r="B2" s="635"/>
      <c r="C2" s="635"/>
      <c r="D2" s="635"/>
      <c r="E2" s="635"/>
      <c r="F2" s="636"/>
      <c r="G2" s="177"/>
    </row>
    <row r="3" spans="1:7" ht="33" customHeight="1">
      <c r="A3" s="685" t="s">
        <v>159</v>
      </c>
      <c r="B3" s="683" t="s">
        <v>251</v>
      </c>
      <c r="C3" s="679">
        <v>2012</v>
      </c>
      <c r="D3" s="680"/>
      <c r="E3" s="681">
        <v>2013</v>
      </c>
      <c r="F3" s="682"/>
      <c r="G3" s="177"/>
    </row>
    <row r="4" spans="1:7" ht="69" customHeight="1">
      <c r="A4" s="686"/>
      <c r="B4" s="684"/>
      <c r="C4" s="114" t="s">
        <v>756</v>
      </c>
      <c r="D4" s="114" t="s">
        <v>147</v>
      </c>
      <c r="E4" s="114" t="s">
        <v>756</v>
      </c>
      <c r="F4" s="29" t="s">
        <v>203</v>
      </c>
      <c r="G4" s="177"/>
    </row>
    <row r="5" spans="1:7" ht="16.5" thickBot="1">
      <c r="A5" s="125"/>
      <c r="B5" s="92"/>
      <c r="C5" s="36" t="s">
        <v>215</v>
      </c>
      <c r="D5" s="36" t="s">
        <v>216</v>
      </c>
      <c r="E5" s="89" t="s">
        <v>217</v>
      </c>
      <c r="F5" s="99" t="s">
        <v>223</v>
      </c>
      <c r="G5" s="177"/>
    </row>
    <row r="6" spans="1:12" ht="38.25" customHeight="1">
      <c r="A6" s="31">
        <v>1</v>
      </c>
      <c r="B6" s="93" t="s">
        <v>42</v>
      </c>
      <c r="C6" s="490">
        <v>2012160</v>
      </c>
      <c r="D6" s="491"/>
      <c r="E6" s="584">
        <v>1524530</v>
      </c>
      <c r="F6" s="492"/>
      <c r="G6" s="177"/>
      <c r="H6" s="627"/>
      <c r="I6" s="627"/>
      <c r="J6" s="627"/>
      <c r="K6" s="627"/>
      <c r="L6" s="627"/>
    </row>
    <row r="7" spans="1:7" ht="38.25" customHeight="1">
      <c r="A7" s="31">
        <f>A6+1</f>
        <v>2</v>
      </c>
      <c r="B7" s="93" t="s">
        <v>264</v>
      </c>
      <c r="C7" s="493" t="s">
        <v>238</v>
      </c>
      <c r="D7" s="494">
        <v>9912</v>
      </c>
      <c r="E7" s="493" t="s">
        <v>238</v>
      </c>
      <c r="F7" s="495">
        <v>7911</v>
      </c>
      <c r="G7" s="177"/>
    </row>
    <row r="8" spans="1:7" ht="38.25" customHeight="1">
      <c r="A8" s="31">
        <f>A7+1</f>
        <v>3</v>
      </c>
      <c r="B8" s="93" t="s">
        <v>809</v>
      </c>
      <c r="C8" s="493" t="s">
        <v>238</v>
      </c>
      <c r="D8" s="494">
        <v>1421</v>
      </c>
      <c r="E8" s="493" t="s">
        <v>238</v>
      </c>
      <c r="F8" s="495">
        <v>959</v>
      </c>
      <c r="G8" s="177"/>
    </row>
    <row r="9" spans="1:7" ht="35.25" customHeight="1">
      <c r="A9" s="31">
        <f>A8+1</f>
        <v>4</v>
      </c>
      <c r="B9" s="71" t="s">
        <v>727</v>
      </c>
      <c r="C9" s="490">
        <v>37340.81</v>
      </c>
      <c r="D9" s="493" t="s">
        <v>238</v>
      </c>
      <c r="E9" s="496">
        <f>+C11</f>
        <v>229574.81</v>
      </c>
      <c r="F9" s="497" t="s">
        <v>238</v>
      </c>
      <c r="G9" s="177"/>
    </row>
    <row r="10" spans="1:7" ht="37.5" customHeight="1">
      <c r="A10" s="31">
        <f>A9+1</f>
        <v>5</v>
      </c>
      <c r="B10" s="71" t="s">
        <v>772</v>
      </c>
      <c r="C10" s="490">
        <v>2204394</v>
      </c>
      <c r="D10" s="493" t="s">
        <v>238</v>
      </c>
      <c r="E10" s="498">
        <v>1811623</v>
      </c>
      <c r="F10" s="497" t="s">
        <v>238</v>
      </c>
      <c r="G10" s="177"/>
    </row>
    <row r="11" spans="1:7" ht="33" customHeight="1">
      <c r="A11" s="31">
        <v>6</v>
      </c>
      <c r="B11" s="71" t="s">
        <v>187</v>
      </c>
      <c r="C11" s="499">
        <v>229574.81</v>
      </c>
      <c r="D11" s="493" t="s">
        <v>238</v>
      </c>
      <c r="E11" s="496">
        <f>+E9+E10-E6</f>
        <v>516667.81000000006</v>
      </c>
      <c r="F11" s="497" t="s">
        <v>238</v>
      </c>
      <c r="G11" s="177"/>
    </row>
    <row r="12" spans="1:7" ht="36" customHeight="1" thickBot="1">
      <c r="A12" s="32">
        <v>7</v>
      </c>
      <c r="B12" s="84" t="s">
        <v>188</v>
      </c>
      <c r="C12" s="500">
        <f>IF(C6=0,0,C6/D7)</f>
        <v>203.00242130750604</v>
      </c>
      <c r="D12" s="501" t="s">
        <v>238</v>
      </c>
      <c r="E12" s="500">
        <f>IF(E6=0,0,E6/F7)</f>
        <v>192.71015042346102</v>
      </c>
      <c r="F12" s="502" t="s">
        <v>238</v>
      </c>
      <c r="G12" s="177"/>
    </row>
    <row r="13" spans="2:7" ht="15.75">
      <c r="B13" s="21"/>
      <c r="G13" s="177"/>
    </row>
    <row r="14" spans="1:7" ht="15.75">
      <c r="A14" s="670" t="s">
        <v>47</v>
      </c>
      <c r="B14" s="671"/>
      <c r="C14" s="671"/>
      <c r="D14" s="671"/>
      <c r="E14" s="671"/>
      <c r="F14" s="672"/>
      <c r="G14" s="177"/>
    </row>
    <row r="15" spans="1:7" ht="15.75">
      <c r="A15" s="673" t="s">
        <v>298</v>
      </c>
      <c r="B15" s="674"/>
      <c r="C15" s="674"/>
      <c r="D15" s="674"/>
      <c r="E15" s="674"/>
      <c r="F15" s="675"/>
      <c r="G15" s="177"/>
    </row>
    <row r="17" ht="31.5">
      <c r="B17" s="75" t="s">
        <v>1003</v>
      </c>
    </row>
  </sheetData>
  <sheetProtection/>
  <mergeCells count="9">
    <mergeCell ref="H6:L6"/>
    <mergeCell ref="A14:F14"/>
    <mergeCell ref="A15:F15"/>
    <mergeCell ref="A1:F1"/>
    <mergeCell ref="A2:F2"/>
    <mergeCell ref="C3:D3"/>
    <mergeCell ref="E3:F3"/>
    <mergeCell ref="B3:B4"/>
    <mergeCell ref="A3:A4"/>
  </mergeCells>
  <printOptions/>
  <pageMargins left="0.5" right="0.39" top="0.984251968503937" bottom="0.984251968503937" header="0.5118110236220472" footer="0.5118110236220472"/>
  <pageSetup fitToHeight="1" fitToWidth="1" horizontalDpi="600" verticalDpi="600" orientation="landscape" paperSize="9" scale="83" r:id="rId1"/>
</worksheet>
</file>

<file path=xl/worksheets/sheet9.xml><?xml version="1.0" encoding="utf-8"?>
<worksheet xmlns="http://schemas.openxmlformats.org/spreadsheetml/2006/main" xmlns:r="http://schemas.openxmlformats.org/officeDocument/2006/relationships">
  <sheetPr>
    <tabColor indexed="42"/>
    <pageSetUpPr fitToPage="1"/>
  </sheetPr>
  <dimension ref="A1:H24"/>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G6" sqref="G6"/>
    </sheetView>
  </sheetViews>
  <sheetFormatPr defaultColWidth="9.140625" defaultRowHeight="12.75"/>
  <cols>
    <col min="1" max="1" width="8.28125" style="91" customWidth="1"/>
    <col min="2" max="2" width="77.7109375" style="91" customWidth="1"/>
    <col min="3" max="6" width="14.7109375" style="91" customWidth="1"/>
    <col min="7" max="16384" width="9.140625" style="91" customWidth="1"/>
  </cols>
  <sheetData>
    <row r="1" spans="1:8" ht="49.5" customHeight="1">
      <c r="A1" s="600" t="s">
        <v>820</v>
      </c>
      <c r="B1" s="690"/>
      <c r="C1" s="690"/>
      <c r="D1" s="690"/>
      <c r="E1" s="690"/>
      <c r="F1" s="691"/>
      <c r="H1" s="117"/>
    </row>
    <row r="2" spans="1:6" ht="33" customHeight="1">
      <c r="A2" s="603" t="s">
        <v>955</v>
      </c>
      <c r="B2" s="604"/>
      <c r="C2" s="604"/>
      <c r="D2" s="604"/>
      <c r="E2" s="604"/>
      <c r="F2" s="605"/>
    </row>
    <row r="3" spans="1:6" ht="18.75" customHeight="1">
      <c r="A3" s="685" t="s">
        <v>159</v>
      </c>
      <c r="B3" s="646" t="s">
        <v>251</v>
      </c>
      <c r="C3" s="645" t="s">
        <v>833</v>
      </c>
      <c r="D3" s="645"/>
      <c r="E3" s="645" t="s">
        <v>276</v>
      </c>
      <c r="F3" s="648"/>
    </row>
    <row r="4" spans="1:6" ht="18.75" customHeight="1">
      <c r="A4" s="692"/>
      <c r="B4" s="646"/>
      <c r="C4" s="98">
        <v>2012</v>
      </c>
      <c r="D4" s="98">
        <v>2013</v>
      </c>
      <c r="E4" s="14">
        <v>2012</v>
      </c>
      <c r="F4" s="29">
        <v>2013</v>
      </c>
    </row>
    <row r="5" spans="1:6" ht="15.75">
      <c r="A5" s="31"/>
      <c r="B5" s="88"/>
      <c r="C5" s="25" t="s">
        <v>215</v>
      </c>
      <c r="D5" s="25" t="s">
        <v>216</v>
      </c>
      <c r="E5" s="36" t="s">
        <v>217</v>
      </c>
      <c r="F5" s="90" t="s">
        <v>223</v>
      </c>
    </row>
    <row r="6" spans="1:7" ht="31.5">
      <c r="A6" s="31">
        <v>1</v>
      </c>
      <c r="B6" s="45" t="s">
        <v>733</v>
      </c>
      <c r="C6" s="85" t="s">
        <v>238</v>
      </c>
      <c r="D6" s="85" t="s">
        <v>238</v>
      </c>
      <c r="E6" s="148">
        <v>1951</v>
      </c>
      <c r="F6" s="157">
        <v>1951</v>
      </c>
      <c r="G6" s="342"/>
    </row>
    <row r="7" spans="1:6" ht="37.5">
      <c r="A7" s="31">
        <f>A6+1</f>
        <v>2</v>
      </c>
      <c r="B7" s="67" t="s">
        <v>265</v>
      </c>
      <c r="C7" s="85" t="s">
        <v>238</v>
      </c>
      <c r="D7" s="85" t="s">
        <v>238</v>
      </c>
      <c r="E7" s="148">
        <v>19352</v>
      </c>
      <c r="F7" s="157">
        <v>19380</v>
      </c>
    </row>
    <row r="8" spans="1:6" ht="15.75">
      <c r="A8" s="31">
        <v>3</v>
      </c>
      <c r="B8" s="83" t="s">
        <v>202</v>
      </c>
      <c r="C8" s="85" t="s">
        <v>238</v>
      </c>
      <c r="D8" s="85" t="s">
        <v>238</v>
      </c>
      <c r="E8" s="64">
        <f>E7/12</f>
        <v>1612.6666666666667</v>
      </c>
      <c r="F8" s="146">
        <f>F7/12</f>
        <v>1615</v>
      </c>
    </row>
    <row r="9" spans="1:6" ht="31.5">
      <c r="A9" s="31">
        <f aca="true" t="shared" si="0" ref="A9:A18">A8+1</f>
        <v>4</v>
      </c>
      <c r="B9" s="67" t="s">
        <v>279</v>
      </c>
      <c r="C9" s="319">
        <v>742190.43</v>
      </c>
      <c r="D9" s="543">
        <v>731480.04</v>
      </c>
      <c r="E9" s="544" t="s">
        <v>238</v>
      </c>
      <c r="F9" s="545" t="s">
        <v>238</v>
      </c>
    </row>
    <row r="10" spans="1:6" ht="31.5">
      <c r="A10" s="31">
        <f t="shared" si="0"/>
        <v>5</v>
      </c>
      <c r="B10" s="67" t="s">
        <v>291</v>
      </c>
      <c r="C10" s="319">
        <v>37023.22</v>
      </c>
      <c r="D10" s="319">
        <v>35113.54</v>
      </c>
      <c r="E10" s="319">
        <v>601</v>
      </c>
      <c r="F10" s="503">
        <v>570</v>
      </c>
    </row>
    <row r="11" spans="1:7" ht="31.5">
      <c r="A11" s="31">
        <f t="shared" si="0"/>
        <v>6</v>
      </c>
      <c r="B11" s="67" t="s">
        <v>208</v>
      </c>
      <c r="C11" s="546">
        <v>687658</v>
      </c>
      <c r="D11" s="546">
        <v>712423</v>
      </c>
      <c r="E11" s="544" t="s">
        <v>238</v>
      </c>
      <c r="F11" s="545" t="s">
        <v>238</v>
      </c>
      <c r="G11" s="342"/>
    </row>
    <row r="12" spans="1:6" ht="15.75">
      <c r="A12" s="31">
        <f t="shared" si="0"/>
        <v>7</v>
      </c>
      <c r="B12" s="67" t="s">
        <v>277</v>
      </c>
      <c r="C12" s="319">
        <v>6757.11</v>
      </c>
      <c r="D12" s="319">
        <v>10067.96</v>
      </c>
      <c r="E12" s="544" t="s">
        <v>238</v>
      </c>
      <c r="F12" s="545" t="s">
        <v>238</v>
      </c>
    </row>
    <row r="13" spans="1:6" ht="15.75">
      <c r="A13" s="31">
        <f t="shared" si="0"/>
        <v>8</v>
      </c>
      <c r="B13" s="67" t="s">
        <v>292</v>
      </c>
      <c r="C13" s="321">
        <f>SUM(C9:C12)</f>
        <v>1473628.76</v>
      </c>
      <c r="D13" s="547">
        <f>SUM(D9:D12)</f>
        <v>1489084.54</v>
      </c>
      <c r="E13" s="544" t="s">
        <v>238</v>
      </c>
      <c r="F13" s="545" t="s">
        <v>238</v>
      </c>
    </row>
    <row r="14" spans="1:6" ht="15.75">
      <c r="A14" s="31">
        <f t="shared" si="0"/>
        <v>9</v>
      </c>
      <c r="B14" s="67" t="s">
        <v>293</v>
      </c>
      <c r="C14" s="321">
        <f>C15+C16</f>
        <v>1168589.59</v>
      </c>
      <c r="D14" s="547">
        <f>D15+D16</f>
        <v>1341424.19</v>
      </c>
      <c r="E14" s="544" t="s">
        <v>238</v>
      </c>
      <c r="F14" s="545" t="s">
        <v>238</v>
      </c>
    </row>
    <row r="15" spans="1:6" ht="15.75">
      <c r="A15" s="31">
        <f t="shared" si="0"/>
        <v>10</v>
      </c>
      <c r="B15" s="46" t="s">
        <v>32</v>
      </c>
      <c r="C15" s="319">
        <v>425719.82</v>
      </c>
      <c r="D15" s="319">
        <v>452606.23</v>
      </c>
      <c r="E15" s="544" t="s">
        <v>238</v>
      </c>
      <c r="F15" s="545" t="s">
        <v>238</v>
      </c>
    </row>
    <row r="16" spans="1:6" ht="15.75">
      <c r="A16" s="31">
        <f t="shared" si="0"/>
        <v>11</v>
      </c>
      <c r="B16" s="46" t="s">
        <v>33</v>
      </c>
      <c r="C16" s="319">
        <v>742869.77</v>
      </c>
      <c r="D16" s="319">
        <v>888817.96</v>
      </c>
      <c r="E16" s="544" t="s">
        <v>238</v>
      </c>
      <c r="F16" s="545" t="s">
        <v>238</v>
      </c>
    </row>
    <row r="17" spans="1:6" ht="31.5">
      <c r="A17" s="31">
        <f t="shared" si="0"/>
        <v>12</v>
      </c>
      <c r="B17" s="67" t="s">
        <v>294</v>
      </c>
      <c r="C17" s="321">
        <f>+C13-C14</f>
        <v>305039.1699999999</v>
      </c>
      <c r="D17" s="321">
        <f>+D13-D14</f>
        <v>147660.3500000001</v>
      </c>
      <c r="E17" s="544" t="s">
        <v>238</v>
      </c>
      <c r="F17" s="545" t="s">
        <v>238</v>
      </c>
    </row>
    <row r="18" spans="1:6" ht="16.5" thickBot="1">
      <c r="A18" s="32">
        <f t="shared" si="0"/>
        <v>13</v>
      </c>
      <c r="B18" s="96" t="s">
        <v>295</v>
      </c>
      <c r="C18" s="322">
        <f>IF(E8=0,0,C14/E8)</f>
        <v>724.6318251343531</v>
      </c>
      <c r="D18" s="322">
        <f>IF(F8=0,0,D14/F8)</f>
        <v>830.603213622291</v>
      </c>
      <c r="E18" s="86" t="s">
        <v>238</v>
      </c>
      <c r="F18" s="87" t="s">
        <v>238</v>
      </c>
    </row>
    <row r="20" spans="1:6" ht="15">
      <c r="A20" s="670" t="s">
        <v>278</v>
      </c>
      <c r="B20" s="671"/>
      <c r="C20" s="671"/>
      <c r="D20" s="671"/>
      <c r="E20" s="671"/>
      <c r="F20" s="672"/>
    </row>
    <row r="21" spans="1:6" ht="35.25" customHeight="1">
      <c r="A21" s="687" t="s">
        <v>48</v>
      </c>
      <c r="B21" s="688"/>
      <c r="C21" s="688"/>
      <c r="D21" s="688"/>
      <c r="E21" s="688"/>
      <c r="F21" s="689"/>
    </row>
    <row r="24" ht="12.75">
      <c r="F24" s="342"/>
    </row>
  </sheetData>
  <sheetProtection/>
  <mergeCells count="8">
    <mergeCell ref="A21:F21"/>
    <mergeCell ref="A1:F1"/>
    <mergeCell ref="A3:A4"/>
    <mergeCell ref="B3:B4"/>
    <mergeCell ref="C3:D3"/>
    <mergeCell ref="E3:F3"/>
    <mergeCell ref="A2:F2"/>
    <mergeCell ref="A20:F20"/>
  </mergeCells>
  <printOptions/>
  <pageMargins left="0.66" right="0.45" top="0.984251968503937" bottom="0.77" header="0.5118110236220472" footer="0.5118110236220472"/>
  <pageSetup fitToHeight="1" fitToWidth="1"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Tabuľky k výročnej správe o hospodárení VVš 2004</dc:title>
  <dc:subject/>
  <dc:creator>Viest</dc:creator>
  <cp:keywords/>
  <dc:description/>
  <cp:lastModifiedBy>renata.lucanska</cp:lastModifiedBy>
  <cp:lastPrinted>2014-05-05T07:09:25Z</cp:lastPrinted>
  <dcterms:created xsi:type="dcterms:W3CDTF">2002-06-05T18:53:25Z</dcterms:created>
  <dcterms:modified xsi:type="dcterms:W3CDTF">2014-05-07T15:38:29Z</dcterms:modified>
  <cp:category/>
  <cp:version/>
  <cp:contentType/>
  <cp:contentStatus/>
</cp:coreProperties>
</file>