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Zaloha Lucanska\Moje Dokumenty\Dokumenty\Správy o hosp.a cerp\2021\VSoH\"/>
    </mc:Choice>
  </mc:AlternateContent>
  <bookViews>
    <workbookView xWindow="0" yWindow="0" windowWidth="28800" windowHeight="11730" tabRatio="895" firstSheet="17" activeTab="22"/>
  </bookViews>
  <sheets>
    <sheet name="T1-Dotácie podľa DZ" sheetId="23" r:id="rId1"/>
    <sheet name="T2-Ostatné dot mimo MŠ SR" sheetId="3" r:id="rId2"/>
    <sheet name="T3-Výnosy" sheetId="170" r:id="rId3"/>
    <sheet name="T4-Výnosy zo školného" sheetId="168" r:id="rId4"/>
    <sheet name="T5 - Analýza nákladov" sheetId="175" r:id="rId5"/>
    <sheet name="T6-Zamestnanci_a_mzdy" sheetId="166" r:id="rId6"/>
    <sheet name="T6a-Zamestnanci_a_mzdy (ženy)" sheetId="167" r:id="rId7"/>
    <sheet name="T7_Doktorandi " sheetId="159" r:id="rId8"/>
    <sheet name="T8-Soc_štipendiá" sheetId="109" r:id="rId9"/>
    <sheet name="T8a-Teh_štipendiá" sheetId="164" r:id="rId10"/>
    <sheet name="T9_ŠD " sheetId="116" r:id="rId11"/>
    <sheet name="T10-ŠJ " sheetId="146" r:id="rId12"/>
    <sheet name="T11-Zdroje KV" sheetId="176" r:id="rId13"/>
    <sheet name="T12-KV" sheetId="91" r:id="rId14"/>
    <sheet name="T13-Fondy" sheetId="145" r:id="rId15"/>
    <sheet name="T16 - Štruktúra hotovosti" sheetId="64" r:id="rId16"/>
    <sheet name="T17-Dotácie zo ŠF EU-nová" sheetId="160" r:id="rId17"/>
    <sheet name="T18-Ostatné dotácie z kap MŠ SR" sheetId="61" r:id="rId18"/>
    <sheet name="T19-Štip_ z vlastných " sheetId="144" r:id="rId19"/>
    <sheet name="T20_motivačné štipendiá_nová" sheetId="157" r:id="rId20"/>
    <sheet name="T21-štruktúra_384" sheetId="172" r:id="rId21"/>
    <sheet name="T22_Výnosy_soc_oblasť" sheetId="173" r:id="rId22"/>
    <sheet name="T23_Náklady_soc_oblasť" sheetId="174" r:id="rId23"/>
    <sheet name="T24__Aktíva" sheetId="135" state="hidden" r:id="rId24"/>
  </sheets>
  <externalReferences>
    <externalReference r:id="rId25"/>
    <externalReference r:id="rId26"/>
    <externalReference r:id="rId27"/>
  </externalReferences>
  <definedNames>
    <definedName name="_kmp1" localSheetId="12">#REF!</definedName>
    <definedName name="_kmp1" localSheetId="16">#REF!</definedName>
    <definedName name="_kmp1" localSheetId="20">#REF!</definedName>
    <definedName name="_kmp1" localSheetId="21">#REF!</definedName>
    <definedName name="_kmp1" localSheetId="22">#REF!</definedName>
    <definedName name="_kmp1" localSheetId="2">#REF!</definedName>
    <definedName name="_kmp1" localSheetId="3">#REF!</definedName>
    <definedName name="_kmp1" localSheetId="4">#REF!</definedName>
    <definedName name="_kmp1" localSheetId="7">#REF!</definedName>
    <definedName name="_kmp1" localSheetId="9">#REF!</definedName>
    <definedName name="_kmp1">#REF!</definedName>
    <definedName name="_kmp2" localSheetId="12">#REF!</definedName>
    <definedName name="_kmp2" localSheetId="16">#REF!</definedName>
    <definedName name="_kmp2" localSheetId="20">#REF!</definedName>
    <definedName name="_kmp2" localSheetId="21">#REF!</definedName>
    <definedName name="_kmp2" localSheetId="22">#REF!</definedName>
    <definedName name="_kmp2" localSheetId="2">#REF!</definedName>
    <definedName name="_kmp2" localSheetId="3">#REF!</definedName>
    <definedName name="_kmp2" localSheetId="4">#REF!</definedName>
    <definedName name="_kmp2" localSheetId="7">#REF!</definedName>
    <definedName name="_kmp2" localSheetId="9">#REF!</definedName>
    <definedName name="_kmp2">#REF!</definedName>
    <definedName name="_kmt1" localSheetId="12">#REF!</definedName>
    <definedName name="_kmt1" localSheetId="16">#REF!</definedName>
    <definedName name="_kmt1" localSheetId="20">#REF!</definedName>
    <definedName name="_kmt1" localSheetId="21">#REF!</definedName>
    <definedName name="_kmt1" localSheetId="22">#REF!</definedName>
    <definedName name="_kmt1" localSheetId="2">#REF!</definedName>
    <definedName name="_kmt1" localSheetId="3">#REF!</definedName>
    <definedName name="_kmt1" localSheetId="4">#REF!</definedName>
    <definedName name="_kmt1" localSheetId="7">#REF!</definedName>
    <definedName name="_kmt1" localSheetId="9">#REF!</definedName>
    <definedName name="_kmt1">#REF!</definedName>
    <definedName name="_T1" localSheetId="12">#REF!</definedName>
    <definedName name="_T1" localSheetId="16">#REF!</definedName>
    <definedName name="_T1" localSheetId="20">#REF!</definedName>
    <definedName name="_T1" localSheetId="21">#REF!</definedName>
    <definedName name="_T1" localSheetId="22">#REF!</definedName>
    <definedName name="_T1" localSheetId="2">#REF!</definedName>
    <definedName name="_T1" localSheetId="3">#REF!</definedName>
    <definedName name="_T1" localSheetId="4">#REF!</definedName>
    <definedName name="_T1" localSheetId="7">#REF!</definedName>
    <definedName name="_T1" localSheetId="9">#REF!</definedName>
    <definedName name="_T1">#REF!</definedName>
    <definedName name="_wd1" localSheetId="19">[1]vahy!$B$1</definedName>
    <definedName name="_wd1">[1]vahy!$B$1</definedName>
    <definedName name="_wd3" localSheetId="19">[1]vahy!$B$3</definedName>
    <definedName name="_wd3">[1]vahy!$B$3</definedName>
    <definedName name="_we1" localSheetId="19">[1]vahy!$B$2</definedName>
    <definedName name="_we1">[1]vahy!$B$2</definedName>
    <definedName name="_we3" localSheetId="19">[1]vahy!$B$4</definedName>
    <definedName name="_we3">[1]vahy!$B$4</definedName>
    <definedName name="aaa" hidden="1">3</definedName>
    <definedName name="denní" localSheetId="12">#REF!</definedName>
    <definedName name="denní" localSheetId="16">#REF!</definedName>
    <definedName name="denní" localSheetId="20">#REF!</definedName>
    <definedName name="denní" localSheetId="21">#REF!</definedName>
    <definedName name="denní" localSheetId="22">#REF!</definedName>
    <definedName name="denní" localSheetId="2">#REF!</definedName>
    <definedName name="denní" localSheetId="3">#REF!</definedName>
    <definedName name="denní" localSheetId="4">#REF!</definedName>
    <definedName name="denní" localSheetId="7">#REF!</definedName>
    <definedName name="denní" localSheetId="9">#REF!</definedName>
    <definedName name="denní">#REF!</definedName>
    <definedName name="dokpo" localSheetId="12">#REF!</definedName>
    <definedName name="dokpo" localSheetId="16">#REF!</definedName>
    <definedName name="dokpo" localSheetId="20">#REF!</definedName>
    <definedName name="dokpo" localSheetId="21">#REF!</definedName>
    <definedName name="dokpo" localSheetId="22">#REF!</definedName>
    <definedName name="dokpo" localSheetId="2">#REF!</definedName>
    <definedName name="dokpo" localSheetId="3">#REF!</definedName>
    <definedName name="dokpo" localSheetId="4">#REF!</definedName>
    <definedName name="dokpo" localSheetId="7">#REF!</definedName>
    <definedName name="dokpo" localSheetId="9">#REF!</definedName>
    <definedName name="dokpo">#REF!</definedName>
    <definedName name="dokpred" localSheetId="12">#REF!</definedName>
    <definedName name="dokpred" localSheetId="16">#REF!</definedName>
    <definedName name="dokpred" localSheetId="20">#REF!</definedName>
    <definedName name="dokpred" localSheetId="21">#REF!</definedName>
    <definedName name="dokpred" localSheetId="22">#REF!</definedName>
    <definedName name="dokpred" localSheetId="2">#REF!</definedName>
    <definedName name="dokpred" localSheetId="3">#REF!</definedName>
    <definedName name="dokpred" localSheetId="4">#REF!</definedName>
    <definedName name="dokpred" localSheetId="7">#REF!</definedName>
    <definedName name="dokpred" localSheetId="9">#REF!</definedName>
    <definedName name="dokpred">#REF!</definedName>
    <definedName name="druhý" localSheetId="12">#REF!</definedName>
    <definedName name="druhý" localSheetId="16">#REF!</definedName>
    <definedName name="druhý" localSheetId="20">#REF!</definedName>
    <definedName name="druhý" localSheetId="21">#REF!</definedName>
    <definedName name="druhý" localSheetId="22">#REF!</definedName>
    <definedName name="druhý" localSheetId="2">#REF!</definedName>
    <definedName name="druhý" localSheetId="3">#REF!</definedName>
    <definedName name="druhý" localSheetId="4">#REF!</definedName>
    <definedName name="druhý" localSheetId="7">#REF!</definedName>
    <definedName name="druhý" localSheetId="9">#REF!</definedName>
    <definedName name="druhý">#REF!</definedName>
    <definedName name="exterdruhý" localSheetId="12">#REF!</definedName>
    <definedName name="exterdruhý" localSheetId="16">#REF!</definedName>
    <definedName name="exterdruhý" localSheetId="20">#REF!</definedName>
    <definedName name="exterdruhý" localSheetId="21">#REF!</definedName>
    <definedName name="exterdruhý" localSheetId="22">#REF!</definedName>
    <definedName name="exterdruhý" localSheetId="2">#REF!</definedName>
    <definedName name="exterdruhý" localSheetId="3">#REF!</definedName>
    <definedName name="exterdruhý" localSheetId="4">#REF!</definedName>
    <definedName name="exterdruhý" localSheetId="7">#REF!</definedName>
    <definedName name="exterdruhý" localSheetId="9">#REF!</definedName>
    <definedName name="exterdruhý">#REF!</definedName>
    <definedName name="externeplat" localSheetId="12">#REF!</definedName>
    <definedName name="externeplat" localSheetId="16">#REF!</definedName>
    <definedName name="externeplat" localSheetId="20">#REF!</definedName>
    <definedName name="externeplat" localSheetId="21">#REF!</definedName>
    <definedName name="externeplat" localSheetId="22">#REF!</definedName>
    <definedName name="externeplat" localSheetId="2">#REF!</definedName>
    <definedName name="externeplat" localSheetId="3">#REF!</definedName>
    <definedName name="externeplat" localSheetId="4">#REF!</definedName>
    <definedName name="externeplat" localSheetId="7">#REF!</definedName>
    <definedName name="externeplat" localSheetId="9">#REF!</definedName>
    <definedName name="externeplat">#REF!</definedName>
    <definedName name="exterplat" localSheetId="12">#REF!</definedName>
    <definedName name="exterplat" localSheetId="16">#REF!</definedName>
    <definedName name="exterplat" localSheetId="20">#REF!</definedName>
    <definedName name="exterplat" localSheetId="21">#REF!</definedName>
    <definedName name="exterplat" localSheetId="22">#REF!</definedName>
    <definedName name="exterplat" localSheetId="2">#REF!</definedName>
    <definedName name="exterplat" localSheetId="3">#REF!</definedName>
    <definedName name="exterplat" localSheetId="4">#REF!</definedName>
    <definedName name="exterplat" localSheetId="7">#REF!</definedName>
    <definedName name="exterplat" localSheetId="9">#REF!</definedName>
    <definedName name="exterplat">#REF!</definedName>
    <definedName name="jej" localSheetId="12">#REF!</definedName>
    <definedName name="jej" localSheetId="20">#REF!</definedName>
    <definedName name="jej" localSheetId="21">#REF!</definedName>
    <definedName name="jej" localSheetId="22">#REF!</definedName>
    <definedName name="jej" localSheetId="4">#REF!</definedName>
    <definedName name="jej">#REF!</definedName>
    <definedName name="KKS_doc" localSheetId="12">#REF!</definedName>
    <definedName name="KKS_doc" localSheetId="16">#REF!</definedName>
    <definedName name="KKS_doc" localSheetId="20">#REF!</definedName>
    <definedName name="KKS_doc" localSheetId="21">#REF!</definedName>
    <definedName name="KKS_doc" localSheetId="22">#REF!</definedName>
    <definedName name="KKS_doc" localSheetId="2">#REF!</definedName>
    <definedName name="KKS_doc" localSheetId="3">#REF!</definedName>
    <definedName name="KKS_doc" localSheetId="4">#REF!</definedName>
    <definedName name="KKS_doc" localSheetId="7">#REF!</definedName>
    <definedName name="KKS_doc" localSheetId="9">#REF!</definedName>
    <definedName name="KKS_doc">#REF!</definedName>
    <definedName name="KKS_ost" localSheetId="12">#REF!</definedName>
    <definedName name="KKS_ost" localSheetId="16">#REF!</definedName>
    <definedName name="KKS_ost" localSheetId="20">#REF!</definedName>
    <definedName name="KKS_ost" localSheetId="21">#REF!</definedName>
    <definedName name="KKS_ost" localSheetId="22">#REF!</definedName>
    <definedName name="KKS_ost" localSheetId="2">#REF!</definedName>
    <definedName name="KKS_ost" localSheetId="3">#REF!</definedName>
    <definedName name="KKS_ost" localSheetId="4">#REF!</definedName>
    <definedName name="KKS_ost" localSheetId="7">#REF!</definedName>
    <definedName name="KKS_ost" localSheetId="9">#REF!</definedName>
    <definedName name="KKS_ost">#REF!</definedName>
    <definedName name="KKS_phd" localSheetId="12">#REF!</definedName>
    <definedName name="KKS_phd" localSheetId="16">#REF!</definedName>
    <definedName name="KKS_phd" localSheetId="20">#REF!</definedName>
    <definedName name="KKS_phd" localSheetId="21">#REF!</definedName>
    <definedName name="KKS_phd" localSheetId="22">#REF!</definedName>
    <definedName name="KKS_phd" localSheetId="2">#REF!</definedName>
    <definedName name="KKS_phd" localSheetId="3">#REF!</definedName>
    <definedName name="KKS_phd" localSheetId="4">#REF!</definedName>
    <definedName name="KKS_phd" localSheetId="7">#REF!</definedName>
    <definedName name="KKS_phd" localSheetId="9">#REF!</definedName>
    <definedName name="KKS_phd">#REF!</definedName>
    <definedName name="KKS_prof" localSheetId="12">#REF!</definedName>
    <definedName name="KKS_prof" localSheetId="16">#REF!</definedName>
    <definedName name="KKS_prof" localSheetId="20">#REF!</definedName>
    <definedName name="KKS_prof" localSheetId="21">#REF!</definedName>
    <definedName name="KKS_prof" localSheetId="22">#REF!</definedName>
    <definedName name="KKS_prof" localSheetId="2">#REF!</definedName>
    <definedName name="KKS_prof" localSheetId="3">#REF!</definedName>
    <definedName name="KKS_prof" localSheetId="4">#REF!</definedName>
    <definedName name="KKS_prof" localSheetId="7">#REF!</definedName>
    <definedName name="KKS_prof" localSheetId="9">#REF!</definedName>
    <definedName name="KKS_prof">#REF!</definedName>
    <definedName name="koef_gm_mzdy" localSheetId="12">#REF!</definedName>
    <definedName name="koef_gm_mzdy" localSheetId="16">#REF!</definedName>
    <definedName name="koef_gm_mzdy" localSheetId="20">#REF!</definedName>
    <definedName name="koef_gm_mzdy" localSheetId="21">#REF!</definedName>
    <definedName name="koef_gm_mzdy" localSheetId="22">#REF!</definedName>
    <definedName name="koef_gm_mzdy" localSheetId="2">#REF!</definedName>
    <definedName name="koef_gm_mzdy" localSheetId="3">#REF!</definedName>
    <definedName name="koef_gm_mzdy" localSheetId="4">#REF!</definedName>
    <definedName name="koef_gm_mzdy" localSheetId="7">#REF!</definedName>
    <definedName name="koef_gm_mzdy" localSheetId="9">#REF!</definedName>
    <definedName name="koef_gm_mzdy">#REF!</definedName>
    <definedName name="koef_kpn" localSheetId="12">#REF!</definedName>
    <definedName name="koef_kpn" localSheetId="16">#REF!</definedName>
    <definedName name="koef_kpn" localSheetId="20">#REF!</definedName>
    <definedName name="koef_kpn" localSheetId="21">#REF!</definedName>
    <definedName name="koef_kpn" localSheetId="22">#REF!</definedName>
    <definedName name="koef_kpn" localSheetId="2">#REF!</definedName>
    <definedName name="koef_kpn" localSheetId="3">#REF!</definedName>
    <definedName name="koef_kpn" localSheetId="4">#REF!</definedName>
    <definedName name="koef_kpn" localSheetId="7">#REF!</definedName>
    <definedName name="koef_kpn" localSheetId="9">#REF!</definedName>
    <definedName name="koef_kpn">#REF!</definedName>
    <definedName name="koef_prer_nad_gm_mzdy" localSheetId="12">#REF!</definedName>
    <definedName name="koef_prer_nad_gm_mzdy" localSheetId="16">#REF!</definedName>
    <definedName name="koef_prer_nad_gm_mzdy" localSheetId="20">#REF!</definedName>
    <definedName name="koef_prer_nad_gm_mzdy" localSheetId="21">#REF!</definedName>
    <definedName name="koef_prer_nad_gm_mzdy" localSheetId="22">#REF!</definedName>
    <definedName name="koef_prer_nad_gm_mzdy" localSheetId="2">#REF!</definedName>
    <definedName name="koef_prer_nad_gm_mzdy" localSheetId="3">#REF!</definedName>
    <definedName name="koef_prer_nad_gm_mzdy" localSheetId="4">#REF!</definedName>
    <definedName name="koef_prer_nad_gm_mzdy" localSheetId="7">#REF!</definedName>
    <definedName name="koef_prer_nad_gm_mzdy" localSheetId="9">#REF!</definedName>
    <definedName name="koef_prer_nad_gm_mzdy">#REF!</definedName>
    <definedName name="koef_PV" localSheetId="12">#REF!</definedName>
    <definedName name="koef_PV" localSheetId="16">#REF!</definedName>
    <definedName name="koef_PV" localSheetId="20">#REF!</definedName>
    <definedName name="koef_PV" localSheetId="21">#REF!</definedName>
    <definedName name="koef_PV" localSheetId="22">#REF!</definedName>
    <definedName name="koef_PV" localSheetId="2">#REF!</definedName>
    <definedName name="koef_PV" localSheetId="3">#REF!</definedName>
    <definedName name="koef_PV" localSheetId="4">#REF!</definedName>
    <definedName name="koef_PV" localSheetId="7">#REF!</definedName>
    <definedName name="koef_PV" localSheetId="9">#REF!</definedName>
    <definedName name="koef_PV">#REF!</definedName>
    <definedName name="koef_udr_kat1" localSheetId="12">#REF!</definedName>
    <definedName name="koef_udr_kat1" localSheetId="16">#REF!</definedName>
    <definedName name="koef_udr_kat1" localSheetId="20">#REF!</definedName>
    <definedName name="koef_udr_kat1" localSheetId="21">#REF!</definedName>
    <definedName name="koef_udr_kat1" localSheetId="22">#REF!</definedName>
    <definedName name="koef_udr_kat1" localSheetId="2">#REF!</definedName>
    <definedName name="koef_udr_kat1" localSheetId="3">#REF!</definedName>
    <definedName name="koef_udr_kat1" localSheetId="4">#REF!</definedName>
    <definedName name="koef_udr_kat1" localSheetId="6">#REF!</definedName>
    <definedName name="koef_udr_kat1" localSheetId="7">#REF!</definedName>
    <definedName name="koef_udr_kat1" localSheetId="9">#REF!</definedName>
    <definedName name="koef_udr_kat1">#REF!</definedName>
    <definedName name="koef_udr_kat2" localSheetId="12">#REF!</definedName>
    <definedName name="koef_udr_kat2" localSheetId="16">#REF!</definedName>
    <definedName name="koef_udr_kat2" localSheetId="20">#REF!</definedName>
    <definedName name="koef_udr_kat2" localSheetId="21">#REF!</definedName>
    <definedName name="koef_udr_kat2" localSheetId="22">#REF!</definedName>
    <definedName name="koef_udr_kat2" localSheetId="2">#REF!</definedName>
    <definedName name="koef_udr_kat2" localSheetId="3">#REF!</definedName>
    <definedName name="koef_udr_kat2" localSheetId="4">#REF!</definedName>
    <definedName name="koef_udr_kat2" localSheetId="6">#REF!</definedName>
    <definedName name="koef_udr_kat2" localSheetId="7">#REF!</definedName>
    <definedName name="koef_udr_kat2" localSheetId="9">#REF!</definedName>
    <definedName name="koef_udr_kat2">#REF!</definedName>
    <definedName name="koef_udr_kat3" localSheetId="12">#REF!</definedName>
    <definedName name="koef_udr_kat3" localSheetId="16">#REF!</definedName>
    <definedName name="koef_udr_kat3" localSheetId="20">#REF!</definedName>
    <definedName name="koef_udr_kat3" localSheetId="21">#REF!</definedName>
    <definedName name="koef_udr_kat3" localSheetId="22">#REF!</definedName>
    <definedName name="koef_udr_kat3" localSheetId="2">#REF!</definedName>
    <definedName name="koef_udr_kat3" localSheetId="3">#REF!</definedName>
    <definedName name="koef_udr_kat3" localSheetId="4">#REF!</definedName>
    <definedName name="koef_udr_kat3" localSheetId="6">#REF!</definedName>
    <definedName name="koef_udr_kat3" localSheetId="7">#REF!</definedName>
    <definedName name="koef_udr_kat3" localSheetId="9">#REF!</definedName>
    <definedName name="koef_udr_kat3">#REF!</definedName>
    <definedName name="koef_VV" localSheetId="12">#REF!</definedName>
    <definedName name="koef_VV" localSheetId="16">#REF!</definedName>
    <definedName name="koef_VV" localSheetId="20">#REF!</definedName>
    <definedName name="koef_VV" localSheetId="21">#REF!</definedName>
    <definedName name="koef_VV" localSheetId="22">#REF!</definedName>
    <definedName name="koef_VV" localSheetId="2">#REF!</definedName>
    <definedName name="koef_VV" localSheetId="3">#REF!</definedName>
    <definedName name="koef_VV" localSheetId="4">#REF!</definedName>
    <definedName name="koef_VV" localSheetId="7">#REF!</definedName>
    <definedName name="koef_VV" localSheetId="9">#REF!</definedName>
    <definedName name="koef_VV">#REF!</definedName>
    <definedName name="kpn_ca_do" localSheetId="12">#REF!</definedName>
    <definedName name="kpn_ca_do" localSheetId="16">#REF!</definedName>
    <definedName name="kpn_ca_do" localSheetId="20">#REF!</definedName>
    <definedName name="kpn_ca_do" localSheetId="21">#REF!</definedName>
    <definedName name="kpn_ca_do" localSheetId="22">#REF!</definedName>
    <definedName name="kpn_ca_do" localSheetId="2">#REF!</definedName>
    <definedName name="kpn_ca_do" localSheetId="3">#REF!</definedName>
    <definedName name="kpn_ca_do" localSheetId="4">#REF!</definedName>
    <definedName name="kpn_ca_do" localSheetId="7">#REF!</definedName>
    <definedName name="kpn_ca_do" localSheetId="9">#REF!</definedName>
    <definedName name="kpn_ca_do">#REF!</definedName>
    <definedName name="kpn_ca_nad" localSheetId="12">#REF!</definedName>
    <definedName name="kpn_ca_nad" localSheetId="16">#REF!</definedName>
    <definedName name="kpn_ca_nad" localSheetId="20">#REF!</definedName>
    <definedName name="kpn_ca_nad" localSheetId="21">#REF!</definedName>
    <definedName name="kpn_ca_nad" localSheetId="22">#REF!</definedName>
    <definedName name="kpn_ca_nad" localSheetId="2">#REF!</definedName>
    <definedName name="kpn_ca_nad" localSheetId="3">#REF!</definedName>
    <definedName name="kpn_ca_nad" localSheetId="4">#REF!</definedName>
    <definedName name="kpn_ca_nad" localSheetId="7">#REF!</definedName>
    <definedName name="kpn_ca_nad" localSheetId="9">#REF!</definedName>
    <definedName name="kpn_ca_nad">#REF!</definedName>
    <definedName name="kzk" localSheetId="12">#REF!</definedName>
    <definedName name="kzk" localSheetId="16">#REF!</definedName>
    <definedName name="kzk" localSheetId="20">#REF!</definedName>
    <definedName name="kzk" localSheetId="21">#REF!</definedName>
    <definedName name="kzk" localSheetId="22">#REF!</definedName>
    <definedName name="kzk" localSheetId="2">#REF!</definedName>
    <definedName name="kzk" localSheetId="3">#REF!</definedName>
    <definedName name="kzk" localSheetId="4">#REF!</definedName>
    <definedName name="kzk" localSheetId="7">#REF!</definedName>
    <definedName name="kzk" localSheetId="9">#REF!</definedName>
    <definedName name="kzk">#REF!</definedName>
    <definedName name="kzspp" localSheetId="12">#REF!</definedName>
    <definedName name="kzspp" localSheetId="16">#REF!</definedName>
    <definedName name="kzspp" localSheetId="20">#REF!</definedName>
    <definedName name="kzspp" localSheetId="21">#REF!</definedName>
    <definedName name="kzspp" localSheetId="22">#REF!</definedName>
    <definedName name="kzspp" localSheetId="2">#REF!</definedName>
    <definedName name="kzspp" localSheetId="3">#REF!</definedName>
    <definedName name="kzspp" localSheetId="4">#REF!</definedName>
    <definedName name="kzspp" localSheetId="7">#REF!</definedName>
    <definedName name="kzspp" localSheetId="9">#REF!</definedName>
    <definedName name="kzspp">#REF!</definedName>
    <definedName name="nefinanc">1</definedName>
    <definedName name="_xlnm.Print_Area" localSheetId="11">'T10-ŠJ '!$A$1:$D$26</definedName>
    <definedName name="_xlnm.Print_Area" localSheetId="12">'T11-Zdroje KV'!$A$1:$D$23</definedName>
    <definedName name="_xlnm.Print_Area" localSheetId="13">'T12-KV'!$A$1:$I$23</definedName>
    <definedName name="_xlnm.Print_Area" localSheetId="14">'T13-Fondy'!$A$1:$N$22</definedName>
    <definedName name="_xlnm.Print_Area" localSheetId="15">'T16 - Štruktúra hotovosti'!$A$1:$D$24</definedName>
    <definedName name="_xlnm.Print_Area" localSheetId="16">'T17-Dotácie zo ŠF EU-nová'!$A$1:$H$35</definedName>
    <definedName name="_xlnm.Print_Area" localSheetId="17">'T18-Ostatné dotácie z kap MŠ SR'!$A$1:$E$18</definedName>
    <definedName name="_xlnm.Print_Area" localSheetId="18">'T19-Štip_ z vlastných '!$A$1:$F$29</definedName>
    <definedName name="_xlnm.Print_Area" localSheetId="0">'T1-Dotácie podľa DZ'!$A$1:$E$19</definedName>
    <definedName name="_xlnm.Print_Area" localSheetId="19">'T20_motivačné štipendiá_nová'!$A$1:$F$14</definedName>
    <definedName name="_xlnm.Print_Area" localSheetId="20">'T21-štruktúra_384'!$A$1:$M$9</definedName>
    <definedName name="_xlnm.Print_Area" localSheetId="21">T22_Výnosy_soc_oblasť!$A$1:$F$44</definedName>
    <definedName name="_xlnm.Print_Area" localSheetId="22">T23_Náklady_soc_oblasť!$A$1:$F$42</definedName>
    <definedName name="_xlnm.Print_Area" localSheetId="2">'T3-Výnosy'!$A$1:$H$74</definedName>
    <definedName name="_xlnm.Print_Area" localSheetId="3">'T4-Výnosy zo školného'!$A$1:$D$22</definedName>
    <definedName name="_xlnm.Print_Area" localSheetId="4">'T5 - Analýza nákladov'!$A$1:$H$105</definedName>
    <definedName name="_xlnm.Print_Area" localSheetId="6">'T6a-Zamestnanci_a_mzdy (ženy)'!$A$1:$O$37</definedName>
    <definedName name="_xlnm.Print_Area" localSheetId="5">'T6-Zamestnanci_a_mzdy'!$A$1:$N$37</definedName>
    <definedName name="_xlnm.Print_Area" localSheetId="7">'T7_Doktorandi '!$A$1:$E$8</definedName>
    <definedName name="_xlnm.Print_Area" localSheetId="9">'T8a-Teh_štipendiá'!$A$1:$F$14</definedName>
    <definedName name="_xlnm.Print_Area" localSheetId="8">'T8-Soc_štipendiá'!$A$1:$F$15</definedName>
    <definedName name="_xlnm.Print_Area" localSheetId="10">'T9_ŠD '!$A$1:$F$21</definedName>
    <definedName name="pocet_jedal" localSheetId="12">#REF!</definedName>
    <definedName name="pocet_jedal" localSheetId="16">#REF!</definedName>
    <definedName name="pocet_jedal" localSheetId="20">#REF!</definedName>
    <definedName name="pocet_jedal" localSheetId="21">#REF!</definedName>
    <definedName name="pocet_jedal" localSheetId="22">#REF!</definedName>
    <definedName name="pocet_jedal" localSheetId="2">#REF!</definedName>
    <definedName name="pocet_jedal" localSheetId="3">#REF!</definedName>
    <definedName name="pocet_jedal" localSheetId="4">#REF!</definedName>
    <definedName name="pocet_jedal" localSheetId="6">#REF!</definedName>
    <definedName name="pocet_jedal" localSheetId="7">#REF!</definedName>
    <definedName name="pocet_jedal" localSheetId="9">#REF!</definedName>
    <definedName name="pocet_jedal">#REF!</definedName>
    <definedName name="podiel" localSheetId="12">#REF!</definedName>
    <definedName name="podiel" localSheetId="16">#REF!</definedName>
    <definedName name="podiel" localSheetId="20">#REF!</definedName>
    <definedName name="podiel" localSheetId="21">#REF!</definedName>
    <definedName name="podiel" localSheetId="22">#REF!</definedName>
    <definedName name="podiel" localSheetId="2">#REF!</definedName>
    <definedName name="podiel" localSheetId="3">#REF!</definedName>
    <definedName name="podiel" localSheetId="4">#REF!</definedName>
    <definedName name="podiel" localSheetId="7">#REF!</definedName>
    <definedName name="podiel" localSheetId="9">#REF!</definedName>
    <definedName name="podiel">#REF!</definedName>
    <definedName name="poistné" localSheetId="12">#REF!</definedName>
    <definedName name="poistné" localSheetId="16">#REF!</definedName>
    <definedName name="poistné" localSheetId="20">#REF!</definedName>
    <definedName name="poistné" localSheetId="21">#REF!</definedName>
    <definedName name="poistné" localSheetId="22">#REF!</definedName>
    <definedName name="poistné" localSheetId="2">#REF!</definedName>
    <definedName name="poistné" localSheetId="3">#REF!</definedName>
    <definedName name="poistné" localSheetId="4">#REF!</definedName>
    <definedName name="poistné" localSheetId="7">#REF!</definedName>
    <definedName name="poistné" localSheetId="9">#REF!</definedName>
    <definedName name="poistné">#REF!</definedName>
    <definedName name="Pp_DrŠ_exist" localSheetId="12">#REF!</definedName>
    <definedName name="Pp_DrŠ_exist" localSheetId="16">#REF!</definedName>
    <definedName name="Pp_DrŠ_exist" localSheetId="20">#REF!</definedName>
    <definedName name="Pp_DrŠ_exist" localSheetId="21">#REF!</definedName>
    <definedName name="Pp_DrŠ_exist" localSheetId="22">#REF!</definedName>
    <definedName name="Pp_DrŠ_exist" localSheetId="2">#REF!</definedName>
    <definedName name="Pp_DrŠ_exist" localSheetId="3">#REF!</definedName>
    <definedName name="Pp_DrŠ_exist" localSheetId="4">#REF!</definedName>
    <definedName name="Pp_DrŠ_exist" localSheetId="6">#REF!</definedName>
    <definedName name="Pp_DrŠ_exist" localSheetId="7">#REF!</definedName>
    <definedName name="Pp_DrŠ_exist" localSheetId="9">#REF!</definedName>
    <definedName name="Pp_DrŠ_exist">#REF!</definedName>
    <definedName name="Pp_DrŠ_noví" localSheetId="12">#REF!</definedName>
    <definedName name="Pp_DrŠ_noví" localSheetId="16">#REF!</definedName>
    <definedName name="Pp_DrŠ_noví" localSheetId="20">#REF!</definedName>
    <definedName name="Pp_DrŠ_noví" localSheetId="21">#REF!</definedName>
    <definedName name="Pp_DrŠ_noví" localSheetId="22">#REF!</definedName>
    <definedName name="Pp_DrŠ_noví" localSheetId="2">#REF!</definedName>
    <definedName name="Pp_DrŠ_noví" localSheetId="3">#REF!</definedName>
    <definedName name="Pp_DrŠ_noví" localSheetId="4">#REF!</definedName>
    <definedName name="Pp_DrŠ_noví" localSheetId="6">#REF!</definedName>
    <definedName name="Pp_DrŠ_noví" localSheetId="7">#REF!</definedName>
    <definedName name="Pp_DrŠ_noví" localSheetId="9">#REF!</definedName>
    <definedName name="Pp_DrŠ_noví">#REF!</definedName>
    <definedName name="Pp_DrŠ_spolu" localSheetId="12">#REF!</definedName>
    <definedName name="Pp_DrŠ_spolu" localSheetId="16">#REF!</definedName>
    <definedName name="Pp_DrŠ_spolu" localSheetId="20">#REF!</definedName>
    <definedName name="Pp_DrŠ_spolu" localSheetId="21">#REF!</definedName>
    <definedName name="Pp_DrŠ_spolu" localSheetId="22">#REF!</definedName>
    <definedName name="Pp_DrŠ_spolu" localSheetId="2">#REF!</definedName>
    <definedName name="Pp_DrŠ_spolu" localSheetId="3">#REF!</definedName>
    <definedName name="Pp_DrŠ_spolu" localSheetId="4">#REF!</definedName>
    <definedName name="Pp_DrŠ_spolu" localSheetId="6">#REF!</definedName>
    <definedName name="Pp_DrŠ_spolu" localSheetId="7">#REF!</definedName>
    <definedName name="Pp_DrŠ_spolu" localSheetId="9">#REF!</definedName>
    <definedName name="Pp_DrŠ_spolu">#REF!</definedName>
    <definedName name="Pp_klinické_TaS" localSheetId="12">#REF!</definedName>
    <definedName name="Pp_klinické_TaS" localSheetId="16">#REF!</definedName>
    <definedName name="Pp_klinické_TaS" localSheetId="20">#REF!</definedName>
    <definedName name="Pp_klinické_TaS" localSheetId="21">#REF!</definedName>
    <definedName name="Pp_klinické_TaS" localSheetId="22">#REF!</definedName>
    <definedName name="Pp_klinické_TaS" localSheetId="2">#REF!</definedName>
    <definedName name="Pp_klinické_TaS" localSheetId="3">#REF!</definedName>
    <definedName name="Pp_klinické_TaS" localSheetId="4">#REF!</definedName>
    <definedName name="Pp_klinické_TaS" localSheetId="6">#REF!</definedName>
    <definedName name="Pp_klinické_TaS" localSheetId="7">#REF!</definedName>
    <definedName name="Pp_klinické_TaS" localSheetId="9">#REF!</definedName>
    <definedName name="Pp_klinické_TaS">#REF!</definedName>
    <definedName name="Pp_klinické_TaS_rozpísaný" localSheetId="12">#REF!</definedName>
    <definedName name="Pp_klinické_TaS_rozpísaný" localSheetId="16">#REF!</definedName>
    <definedName name="Pp_klinické_TaS_rozpísaný" localSheetId="20">#REF!</definedName>
    <definedName name="Pp_klinické_TaS_rozpísaný" localSheetId="21">#REF!</definedName>
    <definedName name="Pp_klinické_TaS_rozpísaný" localSheetId="22">#REF!</definedName>
    <definedName name="Pp_klinické_TaS_rozpísaný" localSheetId="2">#REF!</definedName>
    <definedName name="Pp_klinické_TaS_rozpísaný" localSheetId="3">#REF!</definedName>
    <definedName name="Pp_klinické_TaS_rozpísaný" localSheetId="4">#REF!</definedName>
    <definedName name="Pp_klinické_TaS_rozpísaný" localSheetId="6">#REF!</definedName>
    <definedName name="Pp_klinické_TaS_rozpísaný" localSheetId="7">#REF!</definedName>
    <definedName name="Pp_klinické_TaS_rozpísaný" localSheetId="9">#REF!</definedName>
    <definedName name="Pp_klinické_TaS_rozpísaný">#REF!</definedName>
    <definedName name="Pp_Rozvoj_BD" localSheetId="12">#REF!</definedName>
    <definedName name="Pp_Rozvoj_BD" localSheetId="16">#REF!</definedName>
    <definedName name="Pp_Rozvoj_BD" localSheetId="20">#REF!</definedName>
    <definedName name="Pp_Rozvoj_BD" localSheetId="21">#REF!</definedName>
    <definedName name="Pp_Rozvoj_BD" localSheetId="22">#REF!</definedName>
    <definedName name="Pp_Rozvoj_BD" localSheetId="2">#REF!</definedName>
    <definedName name="Pp_Rozvoj_BD" localSheetId="3">#REF!</definedName>
    <definedName name="Pp_Rozvoj_BD" localSheetId="4">#REF!</definedName>
    <definedName name="Pp_Rozvoj_BD" localSheetId="7">#REF!</definedName>
    <definedName name="Pp_Rozvoj_BD" localSheetId="9">#REF!</definedName>
    <definedName name="Pp_Rozvoj_BD">#REF!</definedName>
    <definedName name="Pp_Soc_BD" localSheetId="12">#REF!</definedName>
    <definedName name="Pp_Soc_BD" localSheetId="16">#REF!</definedName>
    <definedName name="Pp_Soc_BD" localSheetId="20">#REF!</definedName>
    <definedName name="Pp_Soc_BD" localSheetId="21">#REF!</definedName>
    <definedName name="Pp_Soc_BD" localSheetId="22">#REF!</definedName>
    <definedName name="Pp_Soc_BD" localSheetId="2">#REF!</definedName>
    <definedName name="Pp_Soc_BD" localSheetId="3">#REF!</definedName>
    <definedName name="Pp_Soc_BD" localSheetId="4">#REF!</definedName>
    <definedName name="Pp_Soc_BD" localSheetId="7">#REF!</definedName>
    <definedName name="Pp_Soc_BD" localSheetId="9">#REF!</definedName>
    <definedName name="Pp_Soc_BD">#REF!</definedName>
    <definedName name="Pp_VaT_BD" localSheetId="12">#REF!</definedName>
    <definedName name="Pp_VaT_BD" localSheetId="16">#REF!</definedName>
    <definedName name="Pp_VaT_BD" localSheetId="20">#REF!</definedName>
    <definedName name="Pp_VaT_BD" localSheetId="21">#REF!</definedName>
    <definedName name="Pp_VaT_BD" localSheetId="22">#REF!</definedName>
    <definedName name="Pp_VaT_BD" localSheetId="2">#REF!</definedName>
    <definedName name="Pp_VaT_BD" localSheetId="3">#REF!</definedName>
    <definedName name="Pp_VaT_BD" localSheetId="4">#REF!</definedName>
    <definedName name="Pp_VaT_BD" localSheetId="7">#REF!</definedName>
    <definedName name="Pp_VaT_BD" localSheetId="9">#REF!</definedName>
    <definedName name="Pp_VaT_BD">#REF!</definedName>
    <definedName name="Pp_VaT_mzdy" localSheetId="12">#REF!</definedName>
    <definedName name="Pp_VaT_mzdy" localSheetId="16">#REF!</definedName>
    <definedName name="Pp_VaT_mzdy" localSheetId="20">#REF!</definedName>
    <definedName name="Pp_VaT_mzdy" localSheetId="21">#REF!</definedName>
    <definedName name="Pp_VaT_mzdy" localSheetId="22">#REF!</definedName>
    <definedName name="Pp_VaT_mzdy" localSheetId="2">#REF!</definedName>
    <definedName name="Pp_VaT_mzdy" localSheetId="3">#REF!</definedName>
    <definedName name="Pp_VaT_mzdy" localSheetId="4">#REF!</definedName>
    <definedName name="Pp_VaT_mzdy" localSheetId="7">#REF!</definedName>
    <definedName name="Pp_VaT_mzdy" localSheetId="9">#REF!</definedName>
    <definedName name="Pp_VaT_mzdy">#REF!</definedName>
    <definedName name="Pp_VaT_mzdy_rezerva" localSheetId="12">#REF!</definedName>
    <definedName name="Pp_VaT_mzdy_rezerva" localSheetId="16">#REF!</definedName>
    <definedName name="Pp_VaT_mzdy_rezerva" localSheetId="20">#REF!</definedName>
    <definedName name="Pp_VaT_mzdy_rezerva" localSheetId="21">#REF!</definedName>
    <definedName name="Pp_VaT_mzdy_rezerva" localSheetId="22">#REF!</definedName>
    <definedName name="Pp_VaT_mzdy_rezerva" localSheetId="2">#REF!</definedName>
    <definedName name="Pp_VaT_mzdy_rezerva" localSheetId="3">#REF!</definedName>
    <definedName name="Pp_VaT_mzdy_rezerva" localSheetId="4">#REF!</definedName>
    <definedName name="Pp_VaT_mzdy_rezerva" localSheetId="7">#REF!</definedName>
    <definedName name="Pp_VaT_mzdy_rezerva" localSheetId="9">#REF!</definedName>
    <definedName name="Pp_VaT_mzdy_rezerva">#REF!</definedName>
    <definedName name="Pp_VaT_mzdy_zac_roka" localSheetId="12">#REF!</definedName>
    <definedName name="Pp_VaT_mzdy_zac_roka" localSheetId="16">#REF!</definedName>
    <definedName name="Pp_VaT_mzdy_zac_roka" localSheetId="20">#REF!</definedName>
    <definedName name="Pp_VaT_mzdy_zac_roka" localSheetId="21">#REF!</definedName>
    <definedName name="Pp_VaT_mzdy_zac_roka" localSheetId="22">#REF!</definedName>
    <definedName name="Pp_VaT_mzdy_zac_roka" localSheetId="2">#REF!</definedName>
    <definedName name="Pp_VaT_mzdy_zac_roka" localSheetId="3">#REF!</definedName>
    <definedName name="Pp_VaT_mzdy_zac_roka" localSheetId="4">#REF!</definedName>
    <definedName name="Pp_VaT_mzdy_zac_roka" localSheetId="7">#REF!</definedName>
    <definedName name="Pp_VaT_mzdy_zac_roka" localSheetId="9">#REF!</definedName>
    <definedName name="Pp_VaT_mzdy_zac_roka">#REF!</definedName>
    <definedName name="Pp_Vzdel_BD" localSheetId="12">#REF!</definedName>
    <definedName name="Pp_Vzdel_BD" localSheetId="16">#REF!</definedName>
    <definedName name="Pp_Vzdel_BD" localSheetId="20">#REF!</definedName>
    <definedName name="Pp_Vzdel_BD" localSheetId="21">#REF!</definedName>
    <definedName name="Pp_Vzdel_BD" localSheetId="22">#REF!</definedName>
    <definedName name="Pp_Vzdel_BD" localSheetId="2">#REF!</definedName>
    <definedName name="Pp_Vzdel_BD" localSheetId="3">#REF!</definedName>
    <definedName name="Pp_Vzdel_BD" localSheetId="4">#REF!</definedName>
    <definedName name="Pp_Vzdel_BD" localSheetId="7">#REF!</definedName>
    <definedName name="Pp_Vzdel_BD" localSheetId="9">#REF!</definedName>
    <definedName name="Pp_Vzdel_BD">#REF!</definedName>
    <definedName name="Pp_Vzdel_mzdy" localSheetId="12">#REF!</definedName>
    <definedName name="Pp_Vzdel_mzdy" localSheetId="16">#REF!</definedName>
    <definedName name="Pp_Vzdel_mzdy" localSheetId="20">#REF!</definedName>
    <definedName name="Pp_Vzdel_mzdy" localSheetId="21">#REF!</definedName>
    <definedName name="Pp_Vzdel_mzdy" localSheetId="22">#REF!</definedName>
    <definedName name="Pp_Vzdel_mzdy" localSheetId="2">#REF!</definedName>
    <definedName name="Pp_Vzdel_mzdy" localSheetId="3">#REF!</definedName>
    <definedName name="Pp_Vzdel_mzdy" localSheetId="4">#REF!</definedName>
    <definedName name="Pp_Vzdel_mzdy" localSheetId="7">#REF!</definedName>
    <definedName name="Pp_Vzdel_mzdy" localSheetId="9">#REF!</definedName>
    <definedName name="Pp_Vzdel_mzdy">#REF!</definedName>
    <definedName name="Pp_Vzdel_mzdy_kontr" localSheetId="12">#REF!</definedName>
    <definedName name="Pp_Vzdel_mzdy_kontr" localSheetId="16">#REF!</definedName>
    <definedName name="Pp_Vzdel_mzdy_kontr" localSheetId="20">#REF!</definedName>
    <definedName name="Pp_Vzdel_mzdy_kontr" localSheetId="21">#REF!</definedName>
    <definedName name="Pp_Vzdel_mzdy_kontr" localSheetId="22">#REF!</definedName>
    <definedName name="Pp_Vzdel_mzdy_kontr" localSheetId="2">#REF!</definedName>
    <definedName name="Pp_Vzdel_mzdy_kontr" localSheetId="3">#REF!</definedName>
    <definedName name="Pp_Vzdel_mzdy_kontr" localSheetId="4">#REF!</definedName>
    <definedName name="Pp_Vzdel_mzdy_kontr" localSheetId="7">#REF!</definedName>
    <definedName name="Pp_Vzdel_mzdy_kontr" localSheetId="9">#REF!</definedName>
    <definedName name="Pp_Vzdel_mzdy_kontr">#REF!</definedName>
    <definedName name="Pp_Vzdel_mzdy_na_prer_modif" localSheetId="12">#REF!</definedName>
    <definedName name="Pp_Vzdel_mzdy_na_prer_modif" localSheetId="16">#REF!</definedName>
    <definedName name="Pp_Vzdel_mzdy_na_prer_modif" localSheetId="20">#REF!</definedName>
    <definedName name="Pp_Vzdel_mzdy_na_prer_modif" localSheetId="21">#REF!</definedName>
    <definedName name="Pp_Vzdel_mzdy_na_prer_modif" localSheetId="22">#REF!</definedName>
    <definedName name="Pp_Vzdel_mzdy_na_prer_modif" localSheetId="2">#REF!</definedName>
    <definedName name="Pp_Vzdel_mzdy_na_prer_modif" localSheetId="3">#REF!</definedName>
    <definedName name="Pp_Vzdel_mzdy_na_prer_modif" localSheetId="4">#REF!</definedName>
    <definedName name="Pp_Vzdel_mzdy_na_prer_modif" localSheetId="6">#REF!</definedName>
    <definedName name="Pp_Vzdel_mzdy_na_prer_modif" localSheetId="7">#REF!</definedName>
    <definedName name="Pp_Vzdel_mzdy_na_prer_modif" localSheetId="9">#REF!</definedName>
    <definedName name="Pp_Vzdel_mzdy_na_prer_modif">#REF!</definedName>
    <definedName name="Pp_Vzdel_mzdy_na_prer_nemodif" localSheetId="12">#REF!</definedName>
    <definedName name="Pp_Vzdel_mzdy_na_prer_nemodif" localSheetId="16">#REF!</definedName>
    <definedName name="Pp_Vzdel_mzdy_na_prer_nemodif" localSheetId="20">#REF!</definedName>
    <definedName name="Pp_Vzdel_mzdy_na_prer_nemodif" localSheetId="21">#REF!</definedName>
    <definedName name="Pp_Vzdel_mzdy_na_prer_nemodif" localSheetId="22">#REF!</definedName>
    <definedName name="Pp_Vzdel_mzdy_na_prer_nemodif" localSheetId="2">#REF!</definedName>
    <definedName name="Pp_Vzdel_mzdy_na_prer_nemodif" localSheetId="3">#REF!</definedName>
    <definedName name="Pp_Vzdel_mzdy_na_prer_nemodif" localSheetId="4">#REF!</definedName>
    <definedName name="Pp_Vzdel_mzdy_na_prer_nemodif" localSheetId="6">#REF!</definedName>
    <definedName name="Pp_Vzdel_mzdy_na_prer_nemodif" localSheetId="7">#REF!</definedName>
    <definedName name="Pp_Vzdel_mzdy_na_prer_nemodif" localSheetId="9">#REF!</definedName>
    <definedName name="Pp_Vzdel_mzdy_na_prer_nemodif">#REF!</definedName>
    <definedName name="Pp_Vzdel_mzdy_prevádz" localSheetId="12">#REF!</definedName>
    <definedName name="Pp_Vzdel_mzdy_prevádz" localSheetId="16">#REF!</definedName>
    <definedName name="Pp_Vzdel_mzdy_prevádz" localSheetId="20">#REF!</definedName>
    <definedName name="Pp_Vzdel_mzdy_prevádz" localSheetId="21">#REF!</definedName>
    <definedName name="Pp_Vzdel_mzdy_prevádz" localSheetId="22">#REF!</definedName>
    <definedName name="Pp_Vzdel_mzdy_prevádz" localSheetId="2">#REF!</definedName>
    <definedName name="Pp_Vzdel_mzdy_prevádz" localSheetId="3">#REF!</definedName>
    <definedName name="Pp_Vzdel_mzdy_prevádz" localSheetId="4">#REF!</definedName>
    <definedName name="Pp_Vzdel_mzdy_prevádz" localSheetId="7">#REF!</definedName>
    <definedName name="Pp_Vzdel_mzdy_prevádz" localSheetId="9">#REF!</definedName>
    <definedName name="Pp_Vzdel_mzdy_prevádz">#REF!</definedName>
    <definedName name="Pp_Vzdel_mzdy_rezerva" localSheetId="12">#REF!</definedName>
    <definedName name="Pp_Vzdel_mzdy_rezerva" localSheetId="16">#REF!</definedName>
    <definedName name="Pp_Vzdel_mzdy_rezerva" localSheetId="20">#REF!</definedName>
    <definedName name="Pp_Vzdel_mzdy_rezerva" localSheetId="21">#REF!</definedName>
    <definedName name="Pp_Vzdel_mzdy_rezerva" localSheetId="22">#REF!</definedName>
    <definedName name="Pp_Vzdel_mzdy_rezerva" localSheetId="2">#REF!</definedName>
    <definedName name="Pp_Vzdel_mzdy_rezerva" localSheetId="3">#REF!</definedName>
    <definedName name="Pp_Vzdel_mzdy_rezerva" localSheetId="4">#REF!</definedName>
    <definedName name="Pp_Vzdel_mzdy_rezerva" localSheetId="7">#REF!</definedName>
    <definedName name="Pp_Vzdel_mzdy_rezerva" localSheetId="9">#REF!</definedName>
    <definedName name="Pp_Vzdel_mzdy_rezerva">#REF!</definedName>
    <definedName name="Pp_Vzdel_mzdy_spec" localSheetId="12">#REF!</definedName>
    <definedName name="Pp_Vzdel_mzdy_spec" localSheetId="16">#REF!</definedName>
    <definedName name="Pp_Vzdel_mzdy_spec" localSheetId="20">#REF!</definedName>
    <definedName name="Pp_Vzdel_mzdy_spec" localSheetId="21">#REF!</definedName>
    <definedName name="Pp_Vzdel_mzdy_spec" localSheetId="22">#REF!</definedName>
    <definedName name="Pp_Vzdel_mzdy_spec" localSheetId="2">#REF!</definedName>
    <definedName name="Pp_Vzdel_mzdy_spec" localSheetId="3">#REF!</definedName>
    <definedName name="Pp_Vzdel_mzdy_spec" localSheetId="4">#REF!</definedName>
    <definedName name="Pp_Vzdel_mzdy_spec" localSheetId="7">#REF!</definedName>
    <definedName name="Pp_Vzdel_mzdy_spec" localSheetId="9">#REF!</definedName>
    <definedName name="Pp_Vzdel_mzdy_spec">#REF!</definedName>
    <definedName name="Pp_Vzdel_mzdy_výkon" localSheetId="12">#REF!</definedName>
    <definedName name="Pp_Vzdel_mzdy_výkon" localSheetId="16">#REF!</definedName>
    <definedName name="Pp_Vzdel_mzdy_výkon" localSheetId="20">#REF!</definedName>
    <definedName name="Pp_Vzdel_mzdy_výkon" localSheetId="21">#REF!</definedName>
    <definedName name="Pp_Vzdel_mzdy_výkon" localSheetId="22">#REF!</definedName>
    <definedName name="Pp_Vzdel_mzdy_výkon" localSheetId="2">#REF!</definedName>
    <definedName name="Pp_Vzdel_mzdy_výkon" localSheetId="3">#REF!</definedName>
    <definedName name="Pp_Vzdel_mzdy_výkon" localSheetId="4">#REF!</definedName>
    <definedName name="Pp_Vzdel_mzdy_výkon" localSheetId="7">#REF!</definedName>
    <definedName name="Pp_Vzdel_mzdy_výkon" localSheetId="9">#REF!</definedName>
    <definedName name="Pp_Vzdel_mzdy_výkon">#REF!</definedName>
    <definedName name="Pp_Vzdel_mzdy_výkon_PV" localSheetId="12">#REF!</definedName>
    <definedName name="Pp_Vzdel_mzdy_výkon_PV" localSheetId="16">#REF!</definedName>
    <definedName name="Pp_Vzdel_mzdy_výkon_PV" localSheetId="20">#REF!</definedName>
    <definedName name="Pp_Vzdel_mzdy_výkon_PV" localSheetId="21">#REF!</definedName>
    <definedName name="Pp_Vzdel_mzdy_výkon_PV" localSheetId="22">#REF!</definedName>
    <definedName name="Pp_Vzdel_mzdy_výkon_PV" localSheetId="2">#REF!</definedName>
    <definedName name="Pp_Vzdel_mzdy_výkon_PV" localSheetId="3">#REF!</definedName>
    <definedName name="Pp_Vzdel_mzdy_výkon_PV" localSheetId="4">#REF!</definedName>
    <definedName name="Pp_Vzdel_mzdy_výkon_PV" localSheetId="7">#REF!</definedName>
    <definedName name="Pp_Vzdel_mzdy_výkon_PV" localSheetId="9">#REF!</definedName>
    <definedName name="Pp_Vzdel_mzdy_výkon_PV">#REF!</definedName>
    <definedName name="Pp_Vzdel_mzdy_výkon_PV_bez" localSheetId="12">#REF!</definedName>
    <definedName name="Pp_Vzdel_mzdy_výkon_PV_bez" localSheetId="16">#REF!</definedName>
    <definedName name="Pp_Vzdel_mzdy_výkon_PV_bez" localSheetId="20">#REF!</definedName>
    <definedName name="Pp_Vzdel_mzdy_výkon_PV_bez" localSheetId="21">#REF!</definedName>
    <definedName name="Pp_Vzdel_mzdy_výkon_PV_bez" localSheetId="22">#REF!</definedName>
    <definedName name="Pp_Vzdel_mzdy_výkon_PV_bez" localSheetId="2">#REF!</definedName>
    <definedName name="Pp_Vzdel_mzdy_výkon_PV_bez" localSheetId="3">#REF!</definedName>
    <definedName name="Pp_Vzdel_mzdy_výkon_PV_bez" localSheetId="4">#REF!</definedName>
    <definedName name="Pp_Vzdel_mzdy_výkon_PV_bez" localSheetId="7">#REF!</definedName>
    <definedName name="Pp_Vzdel_mzdy_výkon_PV_bez" localSheetId="9">#REF!</definedName>
    <definedName name="Pp_Vzdel_mzdy_výkon_PV_bez">#REF!</definedName>
    <definedName name="Pp_Vzdel_mzdy_výkon_PV_um" localSheetId="12">#REF!</definedName>
    <definedName name="Pp_Vzdel_mzdy_výkon_PV_um" localSheetId="16">#REF!</definedName>
    <definedName name="Pp_Vzdel_mzdy_výkon_PV_um" localSheetId="20">#REF!</definedName>
    <definedName name="Pp_Vzdel_mzdy_výkon_PV_um" localSheetId="21">#REF!</definedName>
    <definedName name="Pp_Vzdel_mzdy_výkon_PV_um" localSheetId="22">#REF!</definedName>
    <definedName name="Pp_Vzdel_mzdy_výkon_PV_um" localSheetId="2">#REF!</definedName>
    <definedName name="Pp_Vzdel_mzdy_výkon_PV_um" localSheetId="3">#REF!</definedName>
    <definedName name="Pp_Vzdel_mzdy_výkon_PV_um" localSheetId="4">#REF!</definedName>
    <definedName name="Pp_Vzdel_mzdy_výkon_PV_um" localSheetId="7">#REF!</definedName>
    <definedName name="Pp_Vzdel_mzdy_výkon_PV_um" localSheetId="9">#REF!</definedName>
    <definedName name="Pp_Vzdel_mzdy_výkon_PV_um">#REF!</definedName>
    <definedName name="Pp_Vzdel_mzdy_výkon_VV" localSheetId="12">#REF!</definedName>
    <definedName name="Pp_Vzdel_mzdy_výkon_VV" localSheetId="16">#REF!</definedName>
    <definedName name="Pp_Vzdel_mzdy_výkon_VV" localSheetId="20">#REF!</definedName>
    <definedName name="Pp_Vzdel_mzdy_výkon_VV" localSheetId="21">#REF!</definedName>
    <definedName name="Pp_Vzdel_mzdy_výkon_VV" localSheetId="22">#REF!</definedName>
    <definedName name="Pp_Vzdel_mzdy_výkon_VV" localSheetId="2">#REF!</definedName>
    <definedName name="Pp_Vzdel_mzdy_výkon_VV" localSheetId="3">#REF!</definedName>
    <definedName name="Pp_Vzdel_mzdy_výkon_VV" localSheetId="4">#REF!</definedName>
    <definedName name="Pp_Vzdel_mzdy_výkon_VV" localSheetId="7">#REF!</definedName>
    <definedName name="Pp_Vzdel_mzdy_výkon_VV" localSheetId="9">#REF!</definedName>
    <definedName name="Pp_Vzdel_mzdy_výkon_VV">#REF!</definedName>
    <definedName name="Pp_Vzdel_mzdy_výkon_VV_bez" localSheetId="12">#REF!</definedName>
    <definedName name="Pp_Vzdel_mzdy_výkon_VV_bez" localSheetId="16">#REF!</definedName>
    <definedName name="Pp_Vzdel_mzdy_výkon_VV_bez" localSheetId="20">#REF!</definedName>
    <definedName name="Pp_Vzdel_mzdy_výkon_VV_bez" localSheetId="21">#REF!</definedName>
    <definedName name="Pp_Vzdel_mzdy_výkon_VV_bez" localSheetId="22">#REF!</definedName>
    <definedName name="Pp_Vzdel_mzdy_výkon_VV_bez" localSheetId="2">#REF!</definedName>
    <definedName name="Pp_Vzdel_mzdy_výkon_VV_bez" localSheetId="3">#REF!</definedName>
    <definedName name="Pp_Vzdel_mzdy_výkon_VV_bez" localSheetId="4">#REF!</definedName>
    <definedName name="Pp_Vzdel_mzdy_výkon_VV_bez" localSheetId="7">#REF!</definedName>
    <definedName name="Pp_Vzdel_mzdy_výkon_VV_bez" localSheetId="9">#REF!</definedName>
    <definedName name="Pp_Vzdel_mzdy_výkon_VV_bez">#REF!</definedName>
    <definedName name="Pp_Vzdel_mzdy_výkon_VV_um" localSheetId="12">#REF!</definedName>
    <definedName name="Pp_Vzdel_mzdy_výkon_VV_um" localSheetId="16">#REF!</definedName>
    <definedName name="Pp_Vzdel_mzdy_výkon_VV_um" localSheetId="20">#REF!</definedName>
    <definedName name="Pp_Vzdel_mzdy_výkon_VV_um" localSheetId="21">#REF!</definedName>
    <definedName name="Pp_Vzdel_mzdy_výkon_VV_um" localSheetId="22">#REF!</definedName>
    <definedName name="Pp_Vzdel_mzdy_výkon_VV_um" localSheetId="2">#REF!</definedName>
    <definedName name="Pp_Vzdel_mzdy_výkon_VV_um" localSheetId="3">#REF!</definedName>
    <definedName name="Pp_Vzdel_mzdy_výkon_VV_um" localSheetId="4">#REF!</definedName>
    <definedName name="Pp_Vzdel_mzdy_výkon_VV_um" localSheetId="7">#REF!</definedName>
    <definedName name="Pp_Vzdel_mzdy_výkon_VV_um" localSheetId="9">#REF!</definedName>
    <definedName name="Pp_Vzdel_mzdy_výkon_VV_um">#REF!</definedName>
    <definedName name="Pp_Vzdel_spec_prax" localSheetId="12">#REF!</definedName>
    <definedName name="Pp_Vzdel_spec_prax" localSheetId="16">#REF!</definedName>
    <definedName name="Pp_Vzdel_spec_prax" localSheetId="20">#REF!</definedName>
    <definedName name="Pp_Vzdel_spec_prax" localSheetId="21">#REF!</definedName>
    <definedName name="Pp_Vzdel_spec_prax" localSheetId="22">#REF!</definedName>
    <definedName name="Pp_Vzdel_spec_prax" localSheetId="2">#REF!</definedName>
    <definedName name="Pp_Vzdel_spec_prax" localSheetId="3">#REF!</definedName>
    <definedName name="Pp_Vzdel_spec_prax" localSheetId="4">#REF!</definedName>
    <definedName name="Pp_Vzdel_spec_prax" localSheetId="6">#REF!</definedName>
    <definedName name="Pp_Vzdel_spec_prax" localSheetId="7">#REF!</definedName>
    <definedName name="Pp_Vzdel_spec_prax" localSheetId="9">#REF!</definedName>
    <definedName name="Pp_Vzdel_spec_prax">#REF!</definedName>
    <definedName name="Pp_Vzdel_TaS" localSheetId="12">#REF!</definedName>
    <definedName name="Pp_Vzdel_TaS" localSheetId="16">#REF!</definedName>
    <definedName name="Pp_Vzdel_TaS" localSheetId="20">#REF!</definedName>
    <definedName name="Pp_Vzdel_TaS" localSheetId="21">#REF!</definedName>
    <definedName name="Pp_Vzdel_TaS" localSheetId="22">#REF!</definedName>
    <definedName name="Pp_Vzdel_TaS" localSheetId="2">#REF!</definedName>
    <definedName name="Pp_Vzdel_TaS" localSheetId="3">#REF!</definedName>
    <definedName name="Pp_Vzdel_TaS" localSheetId="4">#REF!</definedName>
    <definedName name="Pp_Vzdel_TaS" localSheetId="7">#REF!</definedName>
    <definedName name="Pp_Vzdel_TaS" localSheetId="9">#REF!</definedName>
    <definedName name="Pp_Vzdel_TaS">#REF!</definedName>
    <definedName name="Pp_Vzdel_TaS_rezerva" localSheetId="12">#REF!</definedName>
    <definedName name="Pp_Vzdel_TaS_rezerva" localSheetId="16">#REF!</definedName>
    <definedName name="Pp_Vzdel_TaS_rezerva" localSheetId="20">#REF!</definedName>
    <definedName name="Pp_Vzdel_TaS_rezerva" localSheetId="21">#REF!</definedName>
    <definedName name="Pp_Vzdel_TaS_rezerva" localSheetId="22">#REF!</definedName>
    <definedName name="Pp_Vzdel_TaS_rezerva" localSheetId="2">#REF!</definedName>
    <definedName name="Pp_Vzdel_TaS_rezerva" localSheetId="3">#REF!</definedName>
    <definedName name="Pp_Vzdel_TaS_rezerva" localSheetId="4">#REF!</definedName>
    <definedName name="Pp_Vzdel_TaS_rezerva" localSheetId="7">#REF!</definedName>
    <definedName name="Pp_Vzdel_TaS_rezerva" localSheetId="9">#REF!</definedName>
    <definedName name="Pp_Vzdel_TaS_rezerva">#REF!</definedName>
    <definedName name="Pp_Vzdel_TaS_spec" localSheetId="12">#REF!</definedName>
    <definedName name="Pp_Vzdel_TaS_spec" localSheetId="16">#REF!</definedName>
    <definedName name="Pp_Vzdel_TaS_spec" localSheetId="20">#REF!</definedName>
    <definedName name="Pp_Vzdel_TaS_spec" localSheetId="21">#REF!</definedName>
    <definedName name="Pp_Vzdel_TaS_spec" localSheetId="22">#REF!</definedName>
    <definedName name="Pp_Vzdel_TaS_spec" localSheetId="2">#REF!</definedName>
    <definedName name="Pp_Vzdel_TaS_spec" localSheetId="3">#REF!</definedName>
    <definedName name="Pp_Vzdel_TaS_spec" localSheetId="4">#REF!</definedName>
    <definedName name="Pp_Vzdel_TaS_spec" localSheetId="6">#REF!</definedName>
    <definedName name="Pp_Vzdel_TaS_spec" localSheetId="7">#REF!</definedName>
    <definedName name="Pp_Vzdel_TaS_spec" localSheetId="9">#REF!</definedName>
    <definedName name="Pp_Vzdel_TaS_spec">#REF!</definedName>
    <definedName name="Pp_Vzdel_TaS_stav" localSheetId="12">#REF!</definedName>
    <definedName name="Pp_Vzdel_TaS_stav" localSheetId="16">#REF!</definedName>
    <definedName name="Pp_Vzdel_TaS_stav" localSheetId="20">#REF!</definedName>
    <definedName name="Pp_Vzdel_TaS_stav" localSheetId="21">#REF!</definedName>
    <definedName name="Pp_Vzdel_TaS_stav" localSheetId="22">#REF!</definedName>
    <definedName name="Pp_Vzdel_TaS_stav" localSheetId="2">#REF!</definedName>
    <definedName name="Pp_Vzdel_TaS_stav" localSheetId="3">#REF!</definedName>
    <definedName name="Pp_Vzdel_TaS_stav" localSheetId="4">#REF!</definedName>
    <definedName name="Pp_Vzdel_TaS_stav" localSheetId="7">#REF!</definedName>
    <definedName name="Pp_Vzdel_TaS_stav" localSheetId="9">#REF!</definedName>
    <definedName name="Pp_Vzdel_TaS_stav">#REF!</definedName>
    <definedName name="Pp_Vzdel_TaS_výkon" localSheetId="12">#REF!</definedName>
    <definedName name="Pp_Vzdel_TaS_výkon" localSheetId="16">#REF!</definedName>
    <definedName name="Pp_Vzdel_TaS_výkon" localSheetId="20">#REF!</definedName>
    <definedName name="Pp_Vzdel_TaS_výkon" localSheetId="21">#REF!</definedName>
    <definedName name="Pp_Vzdel_TaS_výkon" localSheetId="22">#REF!</definedName>
    <definedName name="Pp_Vzdel_TaS_výkon" localSheetId="2">#REF!</definedName>
    <definedName name="Pp_Vzdel_TaS_výkon" localSheetId="3">#REF!</definedName>
    <definedName name="Pp_Vzdel_TaS_výkon" localSheetId="4">#REF!</definedName>
    <definedName name="Pp_Vzdel_TaS_výkon" localSheetId="6">#REF!</definedName>
    <definedName name="Pp_Vzdel_TaS_výkon" localSheetId="7">#REF!</definedName>
    <definedName name="Pp_Vzdel_TaS_výkon" localSheetId="9">#REF!</definedName>
    <definedName name="Pp_Vzdel_TaS_výkon">#REF!</definedName>
    <definedName name="Pp_Vzdel_TaS_výkon_PPŠ" localSheetId="12">#REF!</definedName>
    <definedName name="Pp_Vzdel_TaS_výkon_PPŠ" localSheetId="16">#REF!</definedName>
    <definedName name="Pp_Vzdel_TaS_výkon_PPŠ" localSheetId="20">#REF!</definedName>
    <definedName name="Pp_Vzdel_TaS_výkon_PPŠ" localSheetId="21">#REF!</definedName>
    <definedName name="Pp_Vzdel_TaS_výkon_PPŠ" localSheetId="22">#REF!</definedName>
    <definedName name="Pp_Vzdel_TaS_výkon_PPŠ" localSheetId="2">#REF!</definedName>
    <definedName name="Pp_Vzdel_TaS_výkon_PPŠ" localSheetId="3">#REF!</definedName>
    <definedName name="Pp_Vzdel_TaS_výkon_PPŠ" localSheetId="4">#REF!</definedName>
    <definedName name="Pp_Vzdel_TaS_výkon_PPŠ" localSheetId="6">#REF!</definedName>
    <definedName name="Pp_Vzdel_TaS_výkon_PPŠ" localSheetId="7">#REF!</definedName>
    <definedName name="Pp_Vzdel_TaS_výkon_PPŠ" localSheetId="9">#REF!</definedName>
    <definedName name="Pp_Vzdel_TaS_výkon_PPŠ">#REF!</definedName>
    <definedName name="Pp_Vzdel_TaS_výkon_PPŠ_a_zákl" localSheetId="12">#REF!</definedName>
    <definedName name="Pp_Vzdel_TaS_výkon_PPŠ_a_zákl" localSheetId="16">#REF!</definedName>
    <definedName name="Pp_Vzdel_TaS_výkon_PPŠ_a_zákl" localSheetId="20">#REF!</definedName>
    <definedName name="Pp_Vzdel_TaS_výkon_PPŠ_a_zákl" localSheetId="21">#REF!</definedName>
    <definedName name="Pp_Vzdel_TaS_výkon_PPŠ_a_zákl" localSheetId="22">#REF!</definedName>
    <definedName name="Pp_Vzdel_TaS_výkon_PPŠ_a_zákl" localSheetId="2">#REF!</definedName>
    <definedName name="Pp_Vzdel_TaS_výkon_PPŠ_a_zákl" localSheetId="3">#REF!</definedName>
    <definedName name="Pp_Vzdel_TaS_výkon_PPŠ_a_zákl" localSheetId="4">#REF!</definedName>
    <definedName name="Pp_Vzdel_TaS_výkon_PPŠ_a_zákl" localSheetId="6">#REF!</definedName>
    <definedName name="Pp_Vzdel_TaS_výkon_PPŠ_a_zákl" localSheetId="7">#REF!</definedName>
    <definedName name="Pp_Vzdel_TaS_výkon_PPŠ_a_zákl" localSheetId="9">#REF!</definedName>
    <definedName name="Pp_Vzdel_TaS_výkon_PPŠ_a_zákl">#REF!</definedName>
    <definedName name="Pp_Vzdel_TaS_výkon_PPŠ_KEN" localSheetId="12">#REF!</definedName>
    <definedName name="Pp_Vzdel_TaS_výkon_PPŠ_KEN" localSheetId="16">#REF!</definedName>
    <definedName name="Pp_Vzdel_TaS_výkon_PPŠ_KEN" localSheetId="20">#REF!</definedName>
    <definedName name="Pp_Vzdel_TaS_výkon_PPŠ_KEN" localSheetId="21">#REF!</definedName>
    <definedName name="Pp_Vzdel_TaS_výkon_PPŠ_KEN" localSheetId="22">#REF!</definedName>
    <definedName name="Pp_Vzdel_TaS_výkon_PPŠ_KEN" localSheetId="2">#REF!</definedName>
    <definedName name="Pp_Vzdel_TaS_výkon_PPŠ_KEN" localSheetId="3">#REF!</definedName>
    <definedName name="Pp_Vzdel_TaS_výkon_PPŠ_KEN" localSheetId="4">#REF!</definedName>
    <definedName name="Pp_Vzdel_TaS_výkon_PPŠ_KEN" localSheetId="6">#REF!</definedName>
    <definedName name="Pp_Vzdel_TaS_výkon_PPŠ_KEN" localSheetId="7">#REF!</definedName>
    <definedName name="Pp_Vzdel_TaS_výkon_PPŠ_KEN" localSheetId="9">#REF!</definedName>
    <definedName name="Pp_Vzdel_TaS_výkon_PPŠ_KEN">#REF!</definedName>
    <definedName name="Pp_Vzdel_TaS_zahr_granty" localSheetId="12">#REF!</definedName>
    <definedName name="Pp_Vzdel_TaS_zahr_granty" localSheetId="16">#REF!</definedName>
    <definedName name="Pp_Vzdel_TaS_zahr_granty" localSheetId="20">#REF!</definedName>
    <definedName name="Pp_Vzdel_TaS_zahr_granty" localSheetId="21">#REF!</definedName>
    <definedName name="Pp_Vzdel_TaS_zahr_granty" localSheetId="22">#REF!</definedName>
    <definedName name="Pp_Vzdel_TaS_zahr_granty" localSheetId="2">#REF!</definedName>
    <definedName name="Pp_Vzdel_TaS_zahr_granty" localSheetId="3">#REF!</definedName>
    <definedName name="Pp_Vzdel_TaS_zahr_granty" localSheetId="4">#REF!</definedName>
    <definedName name="Pp_Vzdel_TaS_zahr_granty" localSheetId="7">#REF!</definedName>
    <definedName name="Pp_Vzdel_TaS_zahr_granty" localSheetId="9">#REF!</definedName>
    <definedName name="Pp_Vzdel_TaS_zahr_granty">#REF!</definedName>
    <definedName name="Pp_Vzdel_TaS_zákl" localSheetId="12">#REF!</definedName>
    <definedName name="Pp_Vzdel_TaS_zákl" localSheetId="16">#REF!</definedName>
    <definedName name="Pp_Vzdel_TaS_zákl" localSheetId="20">#REF!</definedName>
    <definedName name="Pp_Vzdel_TaS_zákl" localSheetId="21">#REF!</definedName>
    <definedName name="Pp_Vzdel_TaS_zákl" localSheetId="22">#REF!</definedName>
    <definedName name="Pp_Vzdel_TaS_zákl" localSheetId="2">#REF!</definedName>
    <definedName name="Pp_Vzdel_TaS_zákl" localSheetId="3">#REF!</definedName>
    <definedName name="Pp_Vzdel_TaS_zákl" localSheetId="4">#REF!</definedName>
    <definedName name="Pp_Vzdel_TaS_zákl" localSheetId="6">#REF!</definedName>
    <definedName name="Pp_Vzdel_TaS_zákl" localSheetId="7">#REF!</definedName>
    <definedName name="Pp_Vzdel_TaS_zákl" localSheetId="9">#REF!</definedName>
    <definedName name="Pp_Vzdel_TaS_zákl">#REF!</definedName>
    <definedName name="Pr_AV_BD" localSheetId="12">#REF!</definedName>
    <definedName name="Pr_AV_BD" localSheetId="16">#REF!</definedName>
    <definedName name="Pr_AV_BD" localSheetId="20">#REF!</definedName>
    <definedName name="Pr_AV_BD" localSheetId="21">#REF!</definedName>
    <definedName name="Pr_AV_BD" localSheetId="22">#REF!</definedName>
    <definedName name="Pr_AV_BD" localSheetId="2">#REF!</definedName>
    <definedName name="Pr_AV_BD" localSheetId="3">#REF!</definedName>
    <definedName name="Pr_AV_BD" localSheetId="4">#REF!</definedName>
    <definedName name="Pr_AV_BD" localSheetId="7">#REF!</definedName>
    <definedName name="Pr_AV_BD" localSheetId="9">#REF!</definedName>
    <definedName name="Pr_AV_BD">#REF!</definedName>
    <definedName name="Pr_IV_BD" localSheetId="12">#REF!</definedName>
    <definedName name="Pr_IV_BD" localSheetId="16">#REF!</definedName>
    <definedName name="Pr_IV_BD" localSheetId="20">#REF!</definedName>
    <definedName name="Pr_IV_BD" localSheetId="21">#REF!</definedName>
    <definedName name="Pr_IV_BD" localSheetId="22">#REF!</definedName>
    <definedName name="Pr_IV_BD" localSheetId="2">#REF!</definedName>
    <definedName name="Pr_IV_BD" localSheetId="3">#REF!</definedName>
    <definedName name="Pr_IV_BD" localSheetId="4">#REF!</definedName>
    <definedName name="Pr_IV_BD" localSheetId="7">#REF!</definedName>
    <definedName name="Pr_IV_BD" localSheetId="9">#REF!</definedName>
    <definedName name="Pr_IV_BD">#REF!</definedName>
    <definedName name="Pr_IV_KV" localSheetId="12">#REF!</definedName>
    <definedName name="Pr_IV_KV" localSheetId="16">#REF!</definedName>
    <definedName name="Pr_IV_KV" localSheetId="20">#REF!</definedName>
    <definedName name="Pr_IV_KV" localSheetId="21">#REF!</definedName>
    <definedName name="Pr_IV_KV" localSheetId="22">#REF!</definedName>
    <definedName name="Pr_IV_KV" localSheetId="2">#REF!</definedName>
    <definedName name="Pr_IV_KV" localSheetId="3">#REF!</definedName>
    <definedName name="Pr_IV_KV" localSheetId="4">#REF!</definedName>
    <definedName name="Pr_IV_KV" localSheetId="7">#REF!</definedName>
    <definedName name="Pr_IV_KV" localSheetId="9">#REF!</definedName>
    <definedName name="Pr_IV_KV">#REF!</definedName>
    <definedName name="Pr_IV_KV_rezerva" localSheetId="12">#REF!</definedName>
    <definedName name="Pr_IV_KV_rezerva" localSheetId="16">#REF!</definedName>
    <definedName name="Pr_IV_KV_rezerva" localSheetId="20">#REF!</definedName>
    <definedName name="Pr_IV_KV_rezerva" localSheetId="21">#REF!</definedName>
    <definedName name="Pr_IV_KV_rezerva" localSheetId="22">#REF!</definedName>
    <definedName name="Pr_IV_KV_rezerva" localSheetId="2">#REF!</definedName>
    <definedName name="Pr_IV_KV_rezerva" localSheetId="3">#REF!</definedName>
    <definedName name="Pr_IV_KV_rezerva" localSheetId="4">#REF!</definedName>
    <definedName name="Pr_IV_KV_rezerva" localSheetId="7">#REF!</definedName>
    <definedName name="Pr_IV_KV_rezerva" localSheetId="9">#REF!</definedName>
    <definedName name="Pr_IV_KV_rezerva">#REF!</definedName>
    <definedName name="Pr_KEGA_BD" localSheetId="12">#REF!</definedName>
    <definedName name="Pr_KEGA_BD" localSheetId="16">#REF!</definedName>
    <definedName name="Pr_KEGA_BD" localSheetId="20">#REF!</definedName>
    <definedName name="Pr_KEGA_BD" localSheetId="21">#REF!</definedName>
    <definedName name="Pr_KEGA_BD" localSheetId="22">#REF!</definedName>
    <definedName name="Pr_KEGA_BD" localSheetId="2">#REF!</definedName>
    <definedName name="Pr_KEGA_BD" localSheetId="3">#REF!</definedName>
    <definedName name="Pr_KEGA_BD" localSheetId="4">#REF!</definedName>
    <definedName name="Pr_KEGA_BD" localSheetId="7">#REF!</definedName>
    <definedName name="Pr_KEGA_BD" localSheetId="9">#REF!</definedName>
    <definedName name="Pr_KEGA_BD">#REF!</definedName>
    <definedName name="Pr_klinické" localSheetId="12">#REF!</definedName>
    <definedName name="Pr_klinické" localSheetId="16">#REF!</definedName>
    <definedName name="Pr_klinické" localSheetId="20">#REF!</definedName>
    <definedName name="Pr_klinické" localSheetId="21">#REF!</definedName>
    <definedName name="Pr_klinické" localSheetId="22">#REF!</definedName>
    <definedName name="Pr_klinické" localSheetId="2">#REF!</definedName>
    <definedName name="Pr_klinické" localSheetId="3">#REF!</definedName>
    <definedName name="Pr_klinické" localSheetId="4">#REF!</definedName>
    <definedName name="Pr_klinické" localSheetId="7">#REF!</definedName>
    <definedName name="Pr_klinické" localSheetId="9">#REF!</definedName>
    <definedName name="Pr_klinické">#REF!</definedName>
    <definedName name="Pr_KŠ" localSheetId="12">#REF!</definedName>
    <definedName name="Pr_KŠ" localSheetId="16">#REF!</definedName>
    <definedName name="Pr_KŠ" localSheetId="20">#REF!</definedName>
    <definedName name="Pr_KŠ" localSheetId="21">#REF!</definedName>
    <definedName name="Pr_KŠ" localSheetId="22">#REF!</definedName>
    <definedName name="Pr_KŠ" localSheetId="2">#REF!</definedName>
    <definedName name="Pr_KŠ" localSheetId="3">#REF!</definedName>
    <definedName name="Pr_KŠ" localSheetId="4">#REF!</definedName>
    <definedName name="Pr_KŠ" localSheetId="6">#REF!</definedName>
    <definedName name="Pr_KŠ" localSheetId="7">#REF!</definedName>
    <definedName name="Pr_KŠ" localSheetId="9">#REF!</definedName>
    <definedName name="Pr_KŠ">#REF!</definedName>
    <definedName name="Pr_motštip_BD" localSheetId="12">#REF!</definedName>
    <definedName name="Pr_motštip_BD" localSheetId="16">#REF!</definedName>
    <definedName name="Pr_motštip_BD" localSheetId="20">#REF!</definedName>
    <definedName name="Pr_motštip_BD" localSheetId="21">#REF!</definedName>
    <definedName name="Pr_motštip_BD" localSheetId="22">#REF!</definedName>
    <definedName name="Pr_motštip_BD" localSheetId="2">#REF!</definedName>
    <definedName name="Pr_motštip_BD" localSheetId="3">#REF!</definedName>
    <definedName name="Pr_motštip_BD" localSheetId="4">#REF!</definedName>
    <definedName name="Pr_motštip_BD" localSheetId="7">#REF!</definedName>
    <definedName name="Pr_motštip_BD" localSheetId="9">#REF!</definedName>
    <definedName name="Pr_motštip_BD">#REF!</definedName>
    <definedName name="Pr_MVTS_BD" localSheetId="12">#REF!</definedName>
    <definedName name="Pr_MVTS_BD" localSheetId="16">#REF!</definedName>
    <definedName name="Pr_MVTS_BD" localSheetId="20">#REF!</definedName>
    <definedName name="Pr_MVTS_BD" localSheetId="21">#REF!</definedName>
    <definedName name="Pr_MVTS_BD" localSheetId="22">#REF!</definedName>
    <definedName name="Pr_MVTS_BD" localSheetId="2">#REF!</definedName>
    <definedName name="Pr_MVTS_BD" localSheetId="3">#REF!</definedName>
    <definedName name="Pr_MVTS_BD" localSheetId="4">#REF!</definedName>
    <definedName name="Pr_MVTS_BD" localSheetId="7">#REF!</definedName>
    <definedName name="Pr_MVTS_BD" localSheetId="9">#REF!</definedName>
    <definedName name="Pr_MVTS_BD">#REF!</definedName>
    <definedName name="Pr_socštip_BD" localSheetId="12">#REF!</definedName>
    <definedName name="Pr_socštip_BD" localSheetId="16">#REF!</definedName>
    <definedName name="Pr_socštip_BD" localSheetId="20">#REF!</definedName>
    <definedName name="Pr_socštip_BD" localSheetId="21">#REF!</definedName>
    <definedName name="Pr_socštip_BD" localSheetId="22">#REF!</definedName>
    <definedName name="Pr_socštip_BD" localSheetId="2">#REF!</definedName>
    <definedName name="Pr_socštip_BD" localSheetId="3">#REF!</definedName>
    <definedName name="Pr_socštip_BD" localSheetId="4">#REF!</definedName>
    <definedName name="Pr_socštip_BD" localSheetId="7">#REF!</definedName>
    <definedName name="Pr_socštip_BD" localSheetId="9">#REF!</definedName>
    <definedName name="Pr_socštip_BD">#REF!</definedName>
    <definedName name="Pr_ŠD" localSheetId="12">#REF!</definedName>
    <definedName name="Pr_ŠD" localSheetId="16">#REF!</definedName>
    <definedName name="Pr_ŠD" localSheetId="20">#REF!</definedName>
    <definedName name="Pr_ŠD" localSheetId="21">#REF!</definedName>
    <definedName name="Pr_ŠD" localSheetId="22">#REF!</definedName>
    <definedName name="Pr_ŠD" localSheetId="2">#REF!</definedName>
    <definedName name="Pr_ŠD" localSheetId="3">#REF!</definedName>
    <definedName name="Pr_ŠD" localSheetId="4">#REF!</definedName>
    <definedName name="Pr_ŠD" localSheetId="6">#REF!</definedName>
    <definedName name="Pr_ŠD" localSheetId="7">#REF!</definedName>
    <definedName name="Pr_ŠD" localSheetId="9">#REF!</definedName>
    <definedName name="Pr_ŠD">#REF!</definedName>
    <definedName name="Pr_ŠDaJKŠPC_BD" localSheetId="12">#REF!</definedName>
    <definedName name="Pr_ŠDaJKŠPC_BD" localSheetId="16">#REF!</definedName>
    <definedName name="Pr_ŠDaJKŠPC_BD" localSheetId="20">#REF!</definedName>
    <definedName name="Pr_ŠDaJKŠPC_BD" localSheetId="21">#REF!</definedName>
    <definedName name="Pr_ŠDaJKŠPC_BD" localSheetId="22">#REF!</definedName>
    <definedName name="Pr_ŠDaJKŠPC_BD" localSheetId="2">#REF!</definedName>
    <definedName name="Pr_ŠDaJKŠPC_BD" localSheetId="3">#REF!</definedName>
    <definedName name="Pr_ŠDaJKŠPC_BD" localSheetId="4">#REF!</definedName>
    <definedName name="Pr_ŠDaJKŠPC_BD" localSheetId="7">#REF!</definedName>
    <definedName name="Pr_ŠDaJKŠPC_BD" localSheetId="9">#REF!</definedName>
    <definedName name="Pr_ŠDaJKŠPC_BD">#REF!</definedName>
    <definedName name="Pr_VaT_KV_zac_roka" localSheetId="12">#REF!</definedName>
    <definedName name="Pr_VaT_KV_zac_roka" localSheetId="16">#REF!</definedName>
    <definedName name="Pr_VaT_KV_zac_roka" localSheetId="20">#REF!</definedName>
    <definedName name="Pr_VaT_KV_zac_roka" localSheetId="21">#REF!</definedName>
    <definedName name="Pr_VaT_KV_zac_roka" localSheetId="22">#REF!</definedName>
    <definedName name="Pr_VaT_KV_zac_roka" localSheetId="2">#REF!</definedName>
    <definedName name="Pr_VaT_KV_zac_roka" localSheetId="3">#REF!</definedName>
    <definedName name="Pr_VaT_KV_zac_roka" localSheetId="4">#REF!</definedName>
    <definedName name="Pr_VaT_KV_zac_roka" localSheetId="7">#REF!</definedName>
    <definedName name="Pr_VaT_KV_zac_roka" localSheetId="9">#REF!</definedName>
    <definedName name="Pr_VaT_KV_zac_roka">#REF!</definedName>
    <definedName name="Pr_VaT_TaS" localSheetId="12">#REF!</definedName>
    <definedName name="Pr_VaT_TaS" localSheetId="16">#REF!</definedName>
    <definedName name="Pr_VaT_TaS" localSheetId="20">#REF!</definedName>
    <definedName name="Pr_VaT_TaS" localSheetId="21">#REF!</definedName>
    <definedName name="Pr_VaT_TaS" localSheetId="22">#REF!</definedName>
    <definedName name="Pr_VaT_TaS" localSheetId="2">#REF!</definedName>
    <definedName name="Pr_VaT_TaS" localSheetId="3">#REF!</definedName>
    <definedName name="Pr_VaT_TaS" localSheetId="4">#REF!</definedName>
    <definedName name="Pr_VaT_TaS" localSheetId="7">#REF!</definedName>
    <definedName name="Pr_VaT_TaS" localSheetId="9">#REF!</definedName>
    <definedName name="Pr_VaT_TaS">#REF!</definedName>
    <definedName name="Pr_VaT_TaS_rezerva" localSheetId="12">#REF!</definedName>
    <definedName name="Pr_VaT_TaS_rezerva" localSheetId="16">#REF!</definedName>
    <definedName name="Pr_VaT_TaS_rezerva" localSheetId="20">#REF!</definedName>
    <definedName name="Pr_VaT_TaS_rezerva" localSheetId="21">#REF!</definedName>
    <definedName name="Pr_VaT_TaS_rezerva" localSheetId="22">#REF!</definedName>
    <definedName name="Pr_VaT_TaS_rezerva" localSheetId="2">#REF!</definedName>
    <definedName name="Pr_VaT_TaS_rezerva" localSheetId="3">#REF!</definedName>
    <definedName name="Pr_VaT_TaS_rezerva" localSheetId="4">#REF!</definedName>
    <definedName name="Pr_VaT_TaS_rezerva" localSheetId="7">#REF!</definedName>
    <definedName name="Pr_VaT_TaS_rezerva" localSheetId="9">#REF!</definedName>
    <definedName name="Pr_VaT_TaS_rezerva">#REF!</definedName>
    <definedName name="Pr_VaT_TaS_zac_roka" localSheetId="12">#REF!</definedName>
    <definedName name="Pr_VaT_TaS_zac_roka" localSheetId="16">#REF!</definedName>
    <definedName name="Pr_VaT_TaS_zac_roka" localSheetId="20">#REF!</definedName>
    <definedName name="Pr_VaT_TaS_zac_roka" localSheetId="21">#REF!</definedName>
    <definedName name="Pr_VaT_TaS_zac_roka" localSheetId="22">#REF!</definedName>
    <definedName name="Pr_VaT_TaS_zac_roka" localSheetId="2">#REF!</definedName>
    <definedName name="Pr_VaT_TaS_zac_roka" localSheetId="3">#REF!</definedName>
    <definedName name="Pr_VaT_TaS_zac_roka" localSheetId="4">#REF!</definedName>
    <definedName name="Pr_VaT_TaS_zac_roka" localSheetId="7">#REF!</definedName>
    <definedName name="Pr_VaT_TaS_zac_roka" localSheetId="9">#REF!</definedName>
    <definedName name="Pr_VaT_TaS_zac_roka">#REF!</definedName>
    <definedName name="Pr_VEGA_BD" localSheetId="12">#REF!</definedName>
    <definedName name="Pr_VEGA_BD" localSheetId="16">#REF!</definedName>
    <definedName name="Pr_VEGA_BD" localSheetId="20">#REF!</definedName>
    <definedName name="Pr_VEGA_BD" localSheetId="21">#REF!</definedName>
    <definedName name="Pr_VEGA_BD" localSheetId="22">#REF!</definedName>
    <definedName name="Pr_VEGA_BD" localSheetId="2">#REF!</definedName>
    <definedName name="Pr_VEGA_BD" localSheetId="3">#REF!</definedName>
    <definedName name="Pr_VEGA_BD" localSheetId="4">#REF!</definedName>
    <definedName name="Pr_VEGA_BD" localSheetId="7">#REF!</definedName>
    <definedName name="Pr_VEGA_BD" localSheetId="9">#REF!</definedName>
    <definedName name="Pr_VEGA_BD">#REF!</definedName>
    <definedName name="predmety" localSheetId="12">#REF!</definedName>
    <definedName name="predmety" localSheetId="16">#REF!</definedName>
    <definedName name="predmety" localSheetId="20">#REF!</definedName>
    <definedName name="predmety" localSheetId="21">#REF!</definedName>
    <definedName name="predmety" localSheetId="22">#REF!</definedName>
    <definedName name="predmety" localSheetId="2">#REF!</definedName>
    <definedName name="predmety" localSheetId="3">#REF!</definedName>
    <definedName name="predmety" localSheetId="4">#REF!</definedName>
    <definedName name="predmety" localSheetId="7">#REF!</definedName>
    <definedName name="predmety" localSheetId="9">#REF!</definedName>
    <definedName name="predmety">#REF!</definedName>
    <definedName name="prisp_na_1_jedlo" localSheetId="12">#REF!</definedName>
    <definedName name="prisp_na_1_jedlo" localSheetId="16">#REF!</definedName>
    <definedName name="prisp_na_1_jedlo" localSheetId="20">#REF!</definedName>
    <definedName name="prisp_na_1_jedlo" localSheetId="21">#REF!</definedName>
    <definedName name="prisp_na_1_jedlo" localSheetId="22">#REF!</definedName>
    <definedName name="prisp_na_1_jedlo" localSheetId="2">#REF!</definedName>
    <definedName name="prisp_na_1_jedlo" localSheetId="3">#REF!</definedName>
    <definedName name="prisp_na_1_jedlo" localSheetId="4">#REF!</definedName>
    <definedName name="prisp_na_1_jedlo" localSheetId="6">#REF!</definedName>
    <definedName name="prisp_na_1_jedlo" localSheetId="7">#REF!</definedName>
    <definedName name="prisp_na_1_jedlo" localSheetId="9">#REF!</definedName>
    <definedName name="prisp_na_1_jedlo">#REF!</definedName>
    <definedName name="prisp_na_ubyt_stud_SD" localSheetId="12">#REF!</definedName>
    <definedName name="prisp_na_ubyt_stud_SD" localSheetId="16">#REF!</definedName>
    <definedName name="prisp_na_ubyt_stud_SD" localSheetId="20">#REF!</definedName>
    <definedName name="prisp_na_ubyt_stud_SD" localSheetId="21">#REF!</definedName>
    <definedName name="prisp_na_ubyt_stud_SD" localSheetId="22">#REF!</definedName>
    <definedName name="prisp_na_ubyt_stud_SD" localSheetId="2">#REF!</definedName>
    <definedName name="prisp_na_ubyt_stud_SD" localSheetId="3">#REF!</definedName>
    <definedName name="prisp_na_ubyt_stud_SD" localSheetId="4">#REF!</definedName>
    <definedName name="prisp_na_ubyt_stud_SD" localSheetId="6">#REF!</definedName>
    <definedName name="prisp_na_ubyt_stud_SD" localSheetId="7">#REF!</definedName>
    <definedName name="prisp_na_ubyt_stud_SD" localSheetId="9">#REF!</definedName>
    <definedName name="prisp_na_ubyt_stud_SD">#REF!</definedName>
    <definedName name="prisp_na_ubyt_stud_ZZ" localSheetId="12">#REF!</definedName>
    <definedName name="prisp_na_ubyt_stud_ZZ" localSheetId="16">#REF!</definedName>
    <definedName name="prisp_na_ubyt_stud_ZZ" localSheetId="20">#REF!</definedName>
    <definedName name="prisp_na_ubyt_stud_ZZ" localSheetId="21">#REF!</definedName>
    <definedName name="prisp_na_ubyt_stud_ZZ" localSheetId="22">#REF!</definedName>
    <definedName name="prisp_na_ubyt_stud_ZZ" localSheetId="2">#REF!</definedName>
    <definedName name="prisp_na_ubyt_stud_ZZ" localSheetId="3">#REF!</definedName>
    <definedName name="prisp_na_ubyt_stud_ZZ" localSheetId="4">#REF!</definedName>
    <definedName name="prisp_na_ubyt_stud_ZZ" localSheetId="6">#REF!</definedName>
    <definedName name="prisp_na_ubyt_stud_ZZ" localSheetId="7">#REF!</definedName>
    <definedName name="prisp_na_ubyt_stud_ZZ" localSheetId="9">#REF!</definedName>
    <definedName name="prisp_na_ubyt_stud_ZZ">#REF!</definedName>
    <definedName name="prísp_zákl_prev" localSheetId="12">#REF!</definedName>
    <definedName name="prísp_zákl_prev" localSheetId="16">#REF!</definedName>
    <definedName name="prísp_zákl_prev" localSheetId="20">#REF!</definedName>
    <definedName name="prísp_zákl_prev" localSheetId="21">#REF!</definedName>
    <definedName name="prísp_zákl_prev" localSheetId="22">#REF!</definedName>
    <definedName name="prísp_zákl_prev" localSheetId="2">#REF!</definedName>
    <definedName name="prísp_zákl_prev" localSheetId="3">#REF!</definedName>
    <definedName name="prísp_zákl_prev" localSheetId="4">#REF!</definedName>
    <definedName name="prísp_zákl_prev" localSheetId="7">#REF!</definedName>
    <definedName name="prísp_zákl_prev" localSheetId="9">#REF!</definedName>
    <definedName name="prísp_zákl_prev">#REF!</definedName>
    <definedName name="R_vvs" localSheetId="12">#REF!</definedName>
    <definedName name="R_vvs" localSheetId="16">#REF!</definedName>
    <definedName name="R_vvs" localSheetId="20">#REF!</definedName>
    <definedName name="R_vvs" localSheetId="21">#REF!</definedName>
    <definedName name="R_vvs" localSheetId="22">#REF!</definedName>
    <definedName name="R_vvs" localSheetId="2">#REF!</definedName>
    <definedName name="R_vvs" localSheetId="3">#REF!</definedName>
    <definedName name="R_vvs" localSheetId="4">#REF!</definedName>
    <definedName name="R_vvs" localSheetId="7">#REF!</definedName>
    <definedName name="R_vvs" localSheetId="9">#REF!</definedName>
    <definedName name="R_vvs">#REF!</definedName>
    <definedName name="R_vvs_BD" localSheetId="12">#REF!</definedName>
    <definedName name="R_vvs_BD" localSheetId="16">#REF!</definedName>
    <definedName name="R_vvs_BD" localSheetId="20">#REF!</definedName>
    <definedName name="R_vvs_BD" localSheetId="21">#REF!</definedName>
    <definedName name="R_vvs_BD" localSheetId="22">#REF!</definedName>
    <definedName name="R_vvs_BD" localSheetId="2">#REF!</definedName>
    <definedName name="R_vvs_BD" localSheetId="3">#REF!</definedName>
    <definedName name="R_vvs_BD" localSheetId="4">#REF!</definedName>
    <definedName name="R_vvs_BD" localSheetId="7">#REF!</definedName>
    <definedName name="R_vvs_BD" localSheetId="9">#REF!</definedName>
    <definedName name="R_vvs_BD">#REF!</definedName>
    <definedName name="R_vvs_VaT_BD" localSheetId="12">#REF!</definedName>
    <definedName name="R_vvs_VaT_BD" localSheetId="16">#REF!</definedName>
    <definedName name="R_vvs_VaT_BD" localSheetId="20">#REF!</definedName>
    <definedName name="R_vvs_VaT_BD" localSheetId="21">#REF!</definedName>
    <definedName name="R_vvs_VaT_BD" localSheetId="22">#REF!</definedName>
    <definedName name="R_vvs_VaT_BD" localSheetId="2">#REF!</definedName>
    <definedName name="R_vvs_VaT_BD" localSheetId="3">#REF!</definedName>
    <definedName name="R_vvs_VaT_BD" localSheetId="4">#REF!</definedName>
    <definedName name="R_vvs_VaT_BD" localSheetId="7">#REF!</definedName>
    <definedName name="R_vvs_VaT_BD" localSheetId="9">#REF!</definedName>
    <definedName name="R_vvs_VaT_BD">#REF!</definedName>
    <definedName name="Sanet" localSheetId="12">#REF!</definedName>
    <definedName name="Sanet" localSheetId="16">#REF!</definedName>
    <definedName name="Sanet" localSheetId="20">#REF!</definedName>
    <definedName name="Sanet" localSheetId="21">#REF!</definedName>
    <definedName name="Sanet" localSheetId="22">#REF!</definedName>
    <definedName name="Sanet" localSheetId="2">#REF!</definedName>
    <definedName name="Sanet" localSheetId="3">#REF!</definedName>
    <definedName name="Sanet" localSheetId="4">#REF!</definedName>
    <definedName name="Sanet" localSheetId="7">#REF!</definedName>
    <definedName name="Sanet" localSheetId="9">#REF!</definedName>
    <definedName name="Sanet">#REF!</definedName>
    <definedName name="SAPBEXrevision" hidden="1">7</definedName>
    <definedName name="SAPBEXsysID" hidden="1">"BS1"</definedName>
    <definedName name="SAPBEXwbID" hidden="1">"3TG3S316PX9BHXMQEBSXSYZZO"</definedName>
    <definedName name="stavba_ucelova" localSheetId="12">#REF!</definedName>
    <definedName name="stavba_ucelova" localSheetId="16">#REF!</definedName>
    <definedName name="stavba_ucelova" localSheetId="20">#REF!</definedName>
    <definedName name="stavba_ucelova" localSheetId="21">#REF!</definedName>
    <definedName name="stavba_ucelova" localSheetId="22">#REF!</definedName>
    <definedName name="stavba_ucelova" localSheetId="2">#REF!</definedName>
    <definedName name="stavba_ucelova" localSheetId="3">#REF!</definedName>
    <definedName name="stavba_ucelova" localSheetId="4">#REF!</definedName>
    <definedName name="stavba_ucelova" localSheetId="7">#REF!</definedName>
    <definedName name="stavba_ucelova" localSheetId="9">#REF!</definedName>
    <definedName name="stavba_ucelova">#REF!</definedName>
    <definedName name="studenti_vstup" localSheetId="12">#REF!</definedName>
    <definedName name="studenti_vstup" localSheetId="16">#REF!</definedName>
    <definedName name="studenti_vstup" localSheetId="20">#REF!</definedName>
    <definedName name="studenti_vstup" localSheetId="21">#REF!</definedName>
    <definedName name="studenti_vstup" localSheetId="22">#REF!</definedName>
    <definedName name="studenti_vstup" localSheetId="2">#REF!</definedName>
    <definedName name="studenti_vstup" localSheetId="3">#REF!</definedName>
    <definedName name="studenti_vstup" localSheetId="4">#REF!</definedName>
    <definedName name="studenti_vstup" localSheetId="7">#REF!</definedName>
    <definedName name="studenti_vstup" localSheetId="9">#REF!</definedName>
    <definedName name="studenti_vstup">#REF!</definedName>
    <definedName name="sustava" localSheetId="12">#REF!</definedName>
    <definedName name="sustava" localSheetId="16">#REF!</definedName>
    <definedName name="sustava" localSheetId="20">#REF!</definedName>
    <definedName name="sustava" localSheetId="21">#REF!</definedName>
    <definedName name="sustava" localSheetId="22">#REF!</definedName>
    <definedName name="sustava" localSheetId="2">#REF!</definedName>
    <definedName name="sustava" localSheetId="3">#REF!</definedName>
    <definedName name="sustava" localSheetId="4">#REF!</definedName>
    <definedName name="sustava" localSheetId="7">#REF!</definedName>
    <definedName name="sustava" localSheetId="9">#REF!</definedName>
    <definedName name="sustava">#REF!</definedName>
    <definedName name="T_1" localSheetId="12">#REF!</definedName>
    <definedName name="T_1" localSheetId="16">#REF!</definedName>
    <definedName name="T_1" localSheetId="20">#REF!</definedName>
    <definedName name="T_1" localSheetId="21">#REF!</definedName>
    <definedName name="T_1" localSheetId="22">#REF!</definedName>
    <definedName name="T_1" localSheetId="2">#REF!</definedName>
    <definedName name="T_1" localSheetId="3">#REF!</definedName>
    <definedName name="T_1" localSheetId="4">#REF!</definedName>
    <definedName name="T_1" localSheetId="7">#REF!</definedName>
    <definedName name="T_1" localSheetId="9">#REF!</definedName>
    <definedName name="T_1">#REF!</definedName>
    <definedName name="T_25_so_štip_2007" localSheetId="12">#REF!</definedName>
    <definedName name="T_25_so_štip_2007" localSheetId="16">#REF!</definedName>
    <definedName name="T_25_so_štip_2007" localSheetId="20">#REF!</definedName>
    <definedName name="T_25_so_štip_2007" localSheetId="21">#REF!</definedName>
    <definedName name="T_25_so_štip_2007" localSheetId="22">#REF!</definedName>
    <definedName name="T_25_so_štip_2007" localSheetId="2">#REF!</definedName>
    <definedName name="T_25_so_štip_2007" localSheetId="3">#REF!</definedName>
    <definedName name="T_25_so_štip_2007" localSheetId="4">#REF!</definedName>
    <definedName name="T_25_so_štip_2007" localSheetId="7">#REF!</definedName>
    <definedName name="T_25_so_štip_2007" localSheetId="9">#REF!</definedName>
    <definedName name="T_25_so_štip_2007">#REF!</definedName>
    <definedName name="T_M" localSheetId="12">#REF!</definedName>
    <definedName name="T_M" localSheetId="16">#REF!</definedName>
    <definedName name="T_M" localSheetId="20">#REF!</definedName>
    <definedName name="T_M" localSheetId="21">#REF!</definedName>
    <definedName name="T_M" localSheetId="22">#REF!</definedName>
    <definedName name="T_M" localSheetId="2">#REF!</definedName>
    <definedName name="T_M" localSheetId="3">#REF!</definedName>
    <definedName name="T_M" localSheetId="4">#REF!</definedName>
    <definedName name="T_M" localSheetId="7">#REF!</definedName>
    <definedName name="T_M" localSheetId="9">#REF!</definedName>
    <definedName name="T_M">#REF!</definedName>
    <definedName name="váha_absDrš" localSheetId="12">#REF!</definedName>
    <definedName name="váha_absDrš" localSheetId="16">#REF!</definedName>
    <definedName name="váha_absDrš" localSheetId="20">#REF!</definedName>
    <definedName name="váha_absDrš" localSheetId="21">#REF!</definedName>
    <definedName name="váha_absDrš" localSheetId="22">#REF!</definedName>
    <definedName name="váha_absDrš" localSheetId="2">#REF!</definedName>
    <definedName name="váha_absDrš" localSheetId="3">#REF!</definedName>
    <definedName name="váha_absDrš" localSheetId="4">#REF!</definedName>
    <definedName name="váha_absDrš" localSheetId="7">#REF!</definedName>
    <definedName name="váha_absDrš" localSheetId="9">#REF!</definedName>
    <definedName name="váha_absDrš">#REF!</definedName>
    <definedName name="váha_DG" localSheetId="12">#REF!</definedName>
    <definedName name="váha_DG" localSheetId="16">#REF!</definedName>
    <definedName name="váha_DG" localSheetId="20">#REF!</definedName>
    <definedName name="váha_DG" localSheetId="21">#REF!</definedName>
    <definedName name="váha_DG" localSheetId="22">#REF!</definedName>
    <definedName name="váha_DG" localSheetId="2">#REF!</definedName>
    <definedName name="váha_DG" localSheetId="3">#REF!</definedName>
    <definedName name="váha_DG" localSheetId="4">#REF!</definedName>
    <definedName name="váha_DG" localSheetId="7">#REF!</definedName>
    <definedName name="váha_DG" localSheetId="9">#REF!</definedName>
    <definedName name="váha_DG">#REF!</definedName>
    <definedName name="váha_poDs" localSheetId="12">#REF!</definedName>
    <definedName name="váha_poDs" localSheetId="16">#REF!</definedName>
    <definedName name="váha_poDs" localSheetId="20">#REF!</definedName>
    <definedName name="váha_poDs" localSheetId="21">#REF!</definedName>
    <definedName name="váha_poDs" localSheetId="22">#REF!</definedName>
    <definedName name="váha_poDs" localSheetId="2">#REF!</definedName>
    <definedName name="váha_poDs" localSheetId="3">#REF!</definedName>
    <definedName name="váha_poDs" localSheetId="4">#REF!</definedName>
    <definedName name="váha_poDs" localSheetId="7">#REF!</definedName>
    <definedName name="váha_poDs" localSheetId="9">#REF!</definedName>
    <definedName name="váha_poDs">#REF!</definedName>
    <definedName name="váha_Pub" localSheetId="12">#REF!</definedName>
    <definedName name="váha_Pub" localSheetId="16">#REF!</definedName>
    <definedName name="váha_Pub" localSheetId="20">#REF!</definedName>
    <definedName name="váha_Pub" localSheetId="21">#REF!</definedName>
    <definedName name="váha_Pub" localSheetId="22">#REF!</definedName>
    <definedName name="váha_Pub" localSheetId="2">#REF!</definedName>
    <definedName name="váha_Pub" localSheetId="3">#REF!</definedName>
    <definedName name="váha_Pub" localSheetId="4">#REF!</definedName>
    <definedName name="váha_Pub" localSheetId="7">#REF!</definedName>
    <definedName name="váha_Pub" localSheetId="9">#REF!</definedName>
    <definedName name="váha_Pub">#REF!</definedName>
    <definedName name="váha_ZG" localSheetId="12">#REF!</definedName>
    <definedName name="váha_ZG" localSheetId="16">#REF!</definedName>
    <definedName name="váha_ZG" localSheetId="20">#REF!</definedName>
    <definedName name="váha_ZG" localSheetId="21">#REF!</definedName>
    <definedName name="váha_ZG" localSheetId="22">#REF!</definedName>
    <definedName name="váha_ZG" localSheetId="2">#REF!</definedName>
    <definedName name="váha_ZG" localSheetId="3">#REF!</definedName>
    <definedName name="váha_ZG" localSheetId="4">#REF!</definedName>
    <definedName name="váha_ZG" localSheetId="7">#REF!</definedName>
    <definedName name="váha_ZG" localSheetId="9">#REF!</definedName>
    <definedName name="váha_ZG">#REF!</definedName>
    <definedName name="výkon_um" localSheetId="12">#REF!</definedName>
    <definedName name="výkon_um" localSheetId="16">#REF!</definedName>
    <definedName name="výkon_um" localSheetId="20">#REF!</definedName>
    <definedName name="výkon_um" localSheetId="21">#REF!</definedName>
    <definedName name="výkon_um" localSheetId="22">#REF!</definedName>
    <definedName name="výkon_um" localSheetId="2">#REF!</definedName>
    <definedName name="výkon_um" localSheetId="3">#REF!</definedName>
    <definedName name="výkon_um" localSheetId="4">#REF!</definedName>
    <definedName name="výkon_um" localSheetId="7">#REF!</definedName>
    <definedName name="výkon_um" localSheetId="9">#REF!</definedName>
    <definedName name="výkon_um">#REF!</definedName>
    <definedName name="x" localSheetId="12">#REF!</definedName>
    <definedName name="x" localSheetId="16">#REF!</definedName>
    <definedName name="x" localSheetId="20">#REF!</definedName>
    <definedName name="x" localSheetId="21">#REF!</definedName>
    <definedName name="x" localSheetId="22">#REF!</definedName>
    <definedName name="x" localSheetId="2">#REF!</definedName>
    <definedName name="x" localSheetId="3">#REF!</definedName>
    <definedName name="x" localSheetId="4">#REF!</definedName>
    <definedName name="x" localSheetId="7">#REF!</definedName>
    <definedName name="x" localSheetId="9">#REF!</definedName>
    <definedName name="x">#REF!</definedName>
    <definedName name="xxx" hidden="1">"3TGMUFSSIAIMK2KTNC9DELQD0"</definedName>
    <definedName name="zakl_prisp_na_prev_SD" localSheetId="12">#REF!</definedName>
    <definedName name="zakl_prisp_na_prev_SD" localSheetId="16">#REF!</definedName>
    <definedName name="zakl_prisp_na_prev_SD" localSheetId="20">#REF!</definedName>
    <definedName name="zakl_prisp_na_prev_SD" localSheetId="21">#REF!</definedName>
    <definedName name="zakl_prisp_na_prev_SD" localSheetId="22">#REF!</definedName>
    <definedName name="zakl_prisp_na_prev_SD" localSheetId="2">#REF!</definedName>
    <definedName name="zakl_prisp_na_prev_SD" localSheetId="3">#REF!</definedName>
    <definedName name="zakl_prisp_na_prev_SD" localSheetId="4">#REF!</definedName>
    <definedName name="zakl_prisp_na_prev_SD" localSheetId="6">#REF!</definedName>
    <definedName name="zakl_prisp_na_prev_SD" localSheetId="7">#REF!</definedName>
    <definedName name="zakl_prisp_na_prev_SD" localSheetId="9">#REF!</definedName>
    <definedName name="zakl_prisp_na_prev_SD">#REF!</definedName>
    <definedName name="záloha" localSheetId="12">#REF!</definedName>
    <definedName name="záloha" localSheetId="16">#REF!</definedName>
    <definedName name="záloha" localSheetId="20">#REF!</definedName>
    <definedName name="záloha" localSheetId="21">#REF!</definedName>
    <definedName name="záloha" localSheetId="22">#REF!</definedName>
    <definedName name="záloha" localSheetId="2">#REF!</definedName>
    <definedName name="záloha" localSheetId="3">#REF!</definedName>
    <definedName name="záloha" localSheetId="4">#REF!</definedName>
    <definedName name="záloha" localSheetId="6">#REF!</definedName>
    <definedName name="záloha" localSheetId="7">#REF!</definedName>
    <definedName name="záloha" localSheetId="9">#REF!</definedName>
    <definedName name="záloh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1" i="170" l="1"/>
  <c r="D71" i="170"/>
  <c r="F71" i="170"/>
  <c r="E71" i="170"/>
  <c r="C103" i="175" l="1"/>
  <c r="D103" i="175"/>
  <c r="F103" i="175"/>
  <c r="E103" i="175"/>
  <c r="E31" i="170"/>
  <c r="C31" i="170" l="1"/>
  <c r="C5" i="64" l="1"/>
  <c r="D19" i="176" l="1"/>
  <c r="D9" i="176"/>
  <c r="D7" i="176" s="1"/>
  <c r="D14" i="176" s="1"/>
  <c r="D20" i="176" s="1"/>
  <c r="C7" i="176"/>
  <c r="C14" i="176" s="1"/>
  <c r="C20" i="176" s="1"/>
  <c r="A7" i="176"/>
  <c r="A8" i="176" s="1"/>
  <c r="A9" i="176" s="1"/>
  <c r="A10" i="176" s="1"/>
  <c r="A11" i="176" s="1"/>
  <c r="A12" i="176" s="1"/>
  <c r="A13" i="176" s="1"/>
  <c r="A14" i="176" s="1"/>
  <c r="A15" i="176" s="1"/>
  <c r="A17" i="176" s="1"/>
  <c r="A18" i="176" s="1"/>
  <c r="A19" i="176" s="1"/>
  <c r="A20" i="176" s="1"/>
  <c r="H102" i="175"/>
  <c r="G102" i="175"/>
  <c r="H101" i="175"/>
  <c r="G101" i="175"/>
  <c r="H100" i="175"/>
  <c r="G100" i="175"/>
  <c r="H99" i="175"/>
  <c r="G99" i="175"/>
  <c r="H98" i="175"/>
  <c r="G98" i="175"/>
  <c r="H97" i="175"/>
  <c r="G97" i="175"/>
  <c r="H96" i="175"/>
  <c r="G96" i="175"/>
  <c r="H95" i="175"/>
  <c r="G95" i="175"/>
  <c r="H94" i="175"/>
  <c r="G94" i="175"/>
  <c r="H93" i="175"/>
  <c r="E93" i="175"/>
  <c r="G93" i="175" s="1"/>
  <c r="H92" i="175"/>
  <c r="E92" i="175"/>
  <c r="G92" i="175" s="1"/>
  <c r="H91" i="175"/>
  <c r="G91" i="175"/>
  <c r="F90" i="175"/>
  <c r="D90" i="175"/>
  <c r="H90" i="175" s="1"/>
  <c r="C90" i="175"/>
  <c r="H89" i="175"/>
  <c r="G89" i="175"/>
  <c r="H88" i="175"/>
  <c r="G88" i="175"/>
  <c r="H87" i="175"/>
  <c r="G87" i="175"/>
  <c r="H86" i="175"/>
  <c r="G86" i="175"/>
  <c r="H85" i="175"/>
  <c r="G85" i="175"/>
  <c r="H84" i="175"/>
  <c r="G84" i="175"/>
  <c r="H83" i="175"/>
  <c r="G83" i="175"/>
  <c r="H82" i="175"/>
  <c r="G82" i="175"/>
  <c r="F81" i="175"/>
  <c r="H81" i="175" s="1"/>
  <c r="E81" i="175"/>
  <c r="G81" i="175" s="1"/>
  <c r="D81" i="175"/>
  <c r="C81" i="175"/>
  <c r="H80" i="175"/>
  <c r="G80" i="175"/>
  <c r="D79" i="175"/>
  <c r="C79" i="175"/>
  <c r="H78" i="175"/>
  <c r="G78" i="175"/>
  <c r="H77" i="175"/>
  <c r="G77" i="175"/>
  <c r="H76" i="175"/>
  <c r="G76" i="175"/>
  <c r="H75" i="175"/>
  <c r="G75" i="175"/>
  <c r="H74" i="175"/>
  <c r="G74" i="175"/>
  <c r="H73" i="175"/>
  <c r="G73" i="175"/>
  <c r="H72" i="175"/>
  <c r="G72" i="175"/>
  <c r="H71" i="175"/>
  <c r="G71" i="175"/>
  <c r="H70" i="175"/>
  <c r="G70" i="175"/>
  <c r="H69" i="175"/>
  <c r="G69" i="175"/>
  <c r="F68" i="175"/>
  <c r="E68" i="175"/>
  <c r="G68" i="175" s="1"/>
  <c r="D68" i="175"/>
  <c r="H68" i="175" s="1"/>
  <c r="C68" i="175"/>
  <c r="H67" i="175"/>
  <c r="G67" i="175"/>
  <c r="H66" i="175"/>
  <c r="G66" i="175"/>
  <c r="H65" i="175"/>
  <c r="G65" i="175"/>
  <c r="H64" i="175"/>
  <c r="G64" i="175"/>
  <c r="H63" i="175"/>
  <c r="G63" i="175"/>
  <c r="F62" i="175"/>
  <c r="H62" i="175" s="1"/>
  <c r="E62" i="175"/>
  <c r="D62" i="175"/>
  <c r="C62" i="175"/>
  <c r="C60" i="175" s="1"/>
  <c r="H61" i="175"/>
  <c r="G61" i="175"/>
  <c r="E60" i="175"/>
  <c r="G60" i="175" s="1"/>
  <c r="D60" i="175"/>
  <c r="H59" i="175"/>
  <c r="G59" i="175"/>
  <c r="H58" i="175"/>
  <c r="G58" i="175"/>
  <c r="H57" i="175"/>
  <c r="G57" i="175"/>
  <c r="H56" i="175"/>
  <c r="G56" i="175"/>
  <c r="H55" i="175"/>
  <c r="G55" i="175"/>
  <c r="H54" i="175"/>
  <c r="G54" i="175"/>
  <c r="H53" i="175"/>
  <c r="G53" i="175"/>
  <c r="H52" i="175"/>
  <c r="G52" i="175"/>
  <c r="H51" i="175"/>
  <c r="G51" i="175"/>
  <c r="H50" i="175"/>
  <c r="G50" i="175"/>
  <c r="H49" i="175"/>
  <c r="G49" i="175"/>
  <c r="H48" i="175"/>
  <c r="G48" i="175"/>
  <c r="H47" i="175"/>
  <c r="G47" i="175"/>
  <c r="H46" i="175"/>
  <c r="G46" i="175"/>
  <c r="H45" i="175"/>
  <c r="G45" i="175"/>
  <c r="F44" i="175"/>
  <c r="E44" i="175"/>
  <c r="G44" i="175" s="1"/>
  <c r="D44" i="175"/>
  <c r="H44" i="175" s="1"/>
  <c r="C44" i="175"/>
  <c r="H43" i="175"/>
  <c r="G43" i="175"/>
  <c r="H42" i="175"/>
  <c r="G42" i="175"/>
  <c r="H41" i="175"/>
  <c r="G41" i="175"/>
  <c r="F40" i="175"/>
  <c r="E40" i="175"/>
  <c r="G40" i="175" s="1"/>
  <c r="D40" i="175"/>
  <c r="H40" i="175" s="1"/>
  <c r="C40" i="175"/>
  <c r="H39" i="175"/>
  <c r="G39" i="175"/>
  <c r="H38" i="175"/>
  <c r="G38" i="175"/>
  <c r="H37" i="175"/>
  <c r="G37" i="175"/>
  <c r="H36" i="175"/>
  <c r="G36" i="175"/>
  <c r="H35" i="175"/>
  <c r="G35" i="175"/>
  <c r="H34" i="175"/>
  <c r="G34" i="175"/>
  <c r="H33" i="175"/>
  <c r="G33" i="175"/>
  <c r="F32" i="175"/>
  <c r="E32" i="175"/>
  <c r="G32" i="175" s="1"/>
  <c r="D32" i="175"/>
  <c r="H32" i="175" s="1"/>
  <c r="C32" i="175"/>
  <c r="H31" i="175"/>
  <c r="G31" i="175"/>
  <c r="H30" i="175"/>
  <c r="G30" i="175"/>
  <c r="H29" i="175"/>
  <c r="G29" i="175"/>
  <c r="H28" i="175"/>
  <c r="G28" i="175"/>
  <c r="F27" i="175"/>
  <c r="E27" i="175"/>
  <c r="D27" i="175"/>
  <c r="H27" i="175" s="1"/>
  <c r="C27" i="175"/>
  <c r="G27" i="175" s="1"/>
  <c r="H25" i="175"/>
  <c r="G25" i="175"/>
  <c r="H24" i="175"/>
  <c r="G24" i="175"/>
  <c r="H23" i="175"/>
  <c r="G23" i="175"/>
  <c r="H22" i="175"/>
  <c r="G22" i="175"/>
  <c r="H21" i="175"/>
  <c r="G21" i="175"/>
  <c r="H20" i="175"/>
  <c r="G20" i="175"/>
  <c r="F19" i="175"/>
  <c r="H19" i="175" s="1"/>
  <c r="E19" i="175"/>
  <c r="G19" i="175" s="1"/>
  <c r="D19" i="175"/>
  <c r="C19" i="175"/>
  <c r="H18" i="175"/>
  <c r="G18" i="175"/>
  <c r="H17" i="175"/>
  <c r="G17" i="175"/>
  <c r="H16" i="175"/>
  <c r="G16" i="175"/>
  <c r="H15" i="175"/>
  <c r="G15" i="175"/>
  <c r="H14" i="175"/>
  <c r="G14" i="175"/>
  <c r="H13" i="175"/>
  <c r="G13" i="175"/>
  <c r="H12" i="175"/>
  <c r="G12" i="175"/>
  <c r="H11" i="175"/>
  <c r="G11" i="175"/>
  <c r="H10" i="175"/>
  <c r="G10" i="175"/>
  <c r="H9" i="175"/>
  <c r="G9" i="175"/>
  <c r="H8" i="175"/>
  <c r="G8" i="175"/>
  <c r="A8" i="175"/>
  <c r="A9" i="175" s="1"/>
  <c r="A10" i="175" s="1"/>
  <c r="A11" i="175" s="1"/>
  <c r="A12" i="175" s="1"/>
  <c r="A13" i="175" s="1"/>
  <c r="A14" i="175" s="1"/>
  <c r="A15" i="175" s="1"/>
  <c r="A16" i="175" s="1"/>
  <c r="A17" i="175" s="1"/>
  <c r="A18" i="175" s="1"/>
  <c r="A19" i="175" s="1"/>
  <c r="A20" i="175" s="1"/>
  <c r="A21" i="175" s="1"/>
  <c r="A22" i="175" s="1"/>
  <c r="A23" i="175" s="1"/>
  <c r="A24" i="175" s="1"/>
  <c r="A25" i="175" s="1"/>
  <c r="A26" i="175" s="1"/>
  <c r="A27" i="175" s="1"/>
  <c r="A28" i="175" s="1"/>
  <c r="A29" i="175" s="1"/>
  <c r="A30" i="175" s="1"/>
  <c r="A31" i="175" s="1"/>
  <c r="A32" i="175" s="1"/>
  <c r="A33" i="175" s="1"/>
  <c r="A34" i="175" s="1"/>
  <c r="A35" i="175" s="1"/>
  <c r="A36" i="175" s="1"/>
  <c r="A37" i="175" s="1"/>
  <c r="A38" i="175" s="1"/>
  <c r="A39" i="175" s="1"/>
  <c r="A40" i="175" s="1"/>
  <c r="A41" i="175" s="1"/>
  <c r="A42" i="175" s="1"/>
  <c r="A43" i="175" s="1"/>
  <c r="A44" i="175" s="1"/>
  <c r="A45" i="175" s="1"/>
  <c r="A46" i="175" s="1"/>
  <c r="A47" i="175" s="1"/>
  <c r="A48" i="175" s="1"/>
  <c r="A49" i="175" s="1"/>
  <c r="A50" i="175" s="1"/>
  <c r="A51" i="175" s="1"/>
  <c r="A52" i="175" s="1"/>
  <c r="A53" i="175" s="1"/>
  <c r="A54" i="175" s="1"/>
  <c r="A55" i="175" s="1"/>
  <c r="A56" i="175" s="1"/>
  <c r="A57" i="175" s="1"/>
  <c r="A58" i="175" s="1"/>
  <c r="A59" i="175" s="1"/>
  <c r="A60" i="175" s="1"/>
  <c r="A61" i="175" s="1"/>
  <c r="A62" i="175" s="1"/>
  <c r="A63" i="175" s="1"/>
  <c r="A64" i="175" s="1"/>
  <c r="A65" i="175" s="1"/>
  <c r="A66" i="175" s="1"/>
  <c r="A67" i="175" s="1"/>
  <c r="A68" i="175" s="1"/>
  <c r="A69" i="175" s="1"/>
  <c r="A70" i="175" s="1"/>
  <c r="A71" i="175" s="1"/>
  <c r="A72" i="175" s="1"/>
  <c r="A73" i="175" s="1"/>
  <c r="A74" i="175" s="1"/>
  <c r="A75" i="175" s="1"/>
  <c r="A76" i="175" s="1"/>
  <c r="A77" i="175" s="1"/>
  <c r="A78" i="175" s="1"/>
  <c r="A79" i="175" s="1"/>
  <c r="A80" i="175" s="1"/>
  <c r="A81" i="175" s="1"/>
  <c r="A82" i="175" s="1"/>
  <c r="A83" i="175" s="1"/>
  <c r="A84" i="175" s="1"/>
  <c r="A85" i="175" s="1"/>
  <c r="A86" i="175" s="1"/>
  <c r="A88" i="175" s="1"/>
  <c r="A89" i="175" s="1"/>
  <c r="A90" i="175" s="1"/>
  <c r="A91" i="175" s="1"/>
  <c r="A92" i="175" s="1"/>
  <c r="A94" i="175" s="1"/>
  <c r="A95" i="175" s="1"/>
  <c r="A96" i="175" s="1"/>
  <c r="A97" i="175" s="1"/>
  <c r="A98" i="175" s="1"/>
  <c r="A99" i="175" s="1"/>
  <c r="A100" i="175" s="1"/>
  <c r="A101" i="175" s="1"/>
  <c r="A102" i="175" s="1"/>
  <c r="A103" i="175" s="1"/>
  <c r="H7" i="175"/>
  <c r="G7" i="175"/>
  <c r="A7" i="175"/>
  <c r="F6" i="175"/>
  <c r="E6" i="175"/>
  <c r="G6" i="175" s="1"/>
  <c r="D6" i="175"/>
  <c r="H6" i="175" s="1"/>
  <c r="C6" i="175"/>
  <c r="F41" i="174"/>
  <c r="F40" i="174"/>
  <c r="F39" i="174"/>
  <c r="F38" i="174"/>
  <c r="F37" i="174"/>
  <c r="F36" i="174"/>
  <c r="F35" i="174"/>
  <c r="E34" i="174"/>
  <c r="F34" i="174" s="1"/>
  <c r="D34" i="174"/>
  <c r="F33" i="174"/>
  <c r="F32" i="174"/>
  <c r="F31" i="174"/>
  <c r="F30" i="174"/>
  <c r="F29" i="174"/>
  <c r="F28" i="174"/>
  <c r="D28" i="174"/>
  <c r="F27" i="174"/>
  <c r="F26" i="174"/>
  <c r="F25" i="174"/>
  <c r="F24" i="174"/>
  <c r="F23" i="174"/>
  <c r="F22" i="174"/>
  <c r="F21" i="174"/>
  <c r="F20" i="174"/>
  <c r="F19" i="174"/>
  <c r="F18" i="174"/>
  <c r="F17" i="174"/>
  <c r="F16" i="174"/>
  <c r="F15" i="174"/>
  <c r="F14" i="174"/>
  <c r="F13" i="174"/>
  <c r="F12" i="174"/>
  <c r="E11" i="174"/>
  <c r="E42" i="174" s="1"/>
  <c r="D11" i="174"/>
  <c r="F11" i="174" s="1"/>
  <c r="F10" i="174"/>
  <c r="F9" i="174"/>
  <c r="F8" i="174"/>
  <c r="F7" i="174"/>
  <c r="F6" i="174"/>
  <c r="F5" i="174"/>
  <c r="F43" i="173"/>
  <c r="F42" i="173"/>
  <c r="F39" i="173"/>
  <c r="F38" i="173"/>
  <c r="F37" i="173"/>
  <c r="F36" i="173"/>
  <c r="F35" i="173"/>
  <c r="F34" i="173"/>
  <c r="F33" i="173"/>
  <c r="F32" i="173"/>
  <c r="F31" i="173"/>
  <c r="F30" i="173"/>
  <c r="F29" i="173"/>
  <c r="F28" i="173"/>
  <c r="F27" i="173"/>
  <c r="F26" i="173"/>
  <c r="F25" i="173"/>
  <c r="E24" i="173"/>
  <c r="F24" i="173" s="1"/>
  <c r="D24" i="173"/>
  <c r="E23" i="173"/>
  <c r="E40" i="173" s="1"/>
  <c r="E41" i="173" s="1"/>
  <c r="E44" i="173" s="1"/>
  <c r="D23" i="173"/>
  <c r="D40" i="173" s="1"/>
  <c r="D41" i="173" s="1"/>
  <c r="D44" i="173" s="1"/>
  <c r="F22" i="173"/>
  <c r="F21" i="173"/>
  <c r="F20" i="173"/>
  <c r="F19" i="173"/>
  <c r="F18" i="173"/>
  <c r="F17" i="173"/>
  <c r="F16" i="173"/>
  <c r="F15" i="173"/>
  <c r="F14" i="173"/>
  <c r="F13" i="173"/>
  <c r="F12" i="173"/>
  <c r="F11" i="173"/>
  <c r="F10" i="173"/>
  <c r="F9" i="173"/>
  <c r="F8" i="173"/>
  <c r="F7" i="173"/>
  <c r="F6" i="173"/>
  <c r="F5" i="173"/>
  <c r="L6" i="172"/>
  <c r="K6" i="172"/>
  <c r="J6" i="172"/>
  <c r="I6" i="172"/>
  <c r="H6" i="172"/>
  <c r="G6" i="172"/>
  <c r="F44" i="173" l="1"/>
  <c r="F42" i="174"/>
  <c r="D104" i="175"/>
  <c r="G62" i="175"/>
  <c r="F60" i="175"/>
  <c r="H60" i="175" s="1"/>
  <c r="E79" i="175"/>
  <c r="G79" i="175" s="1"/>
  <c r="E90" i="175"/>
  <c r="G90" i="175" s="1"/>
  <c r="F79" i="175"/>
  <c r="H79" i="175" s="1"/>
  <c r="D42" i="174"/>
  <c r="F23" i="173"/>
  <c r="F40" i="173" s="1"/>
  <c r="F41" i="173" s="1"/>
  <c r="M6" i="172"/>
  <c r="D27" i="3"/>
  <c r="C27" i="3"/>
  <c r="H103" i="175" l="1"/>
  <c r="C24" i="64"/>
  <c r="F104" i="175" l="1"/>
  <c r="G103" i="175"/>
  <c r="C20" i="146"/>
  <c r="H70" i="170" l="1"/>
  <c r="G70" i="170"/>
  <c r="H69" i="170"/>
  <c r="G69" i="170"/>
  <c r="H68" i="170"/>
  <c r="G68" i="170"/>
  <c r="H67" i="170"/>
  <c r="G67" i="170"/>
  <c r="H66" i="170"/>
  <c r="G66" i="170"/>
  <c r="H65" i="170"/>
  <c r="G65" i="170"/>
  <c r="H64" i="170"/>
  <c r="G64" i="170"/>
  <c r="H63" i="170"/>
  <c r="G63" i="170"/>
  <c r="H62" i="170"/>
  <c r="G62" i="170"/>
  <c r="H61" i="170"/>
  <c r="G61" i="170"/>
  <c r="G60" i="170"/>
  <c r="G59" i="170"/>
  <c r="G58" i="170"/>
  <c r="G57" i="170"/>
  <c r="G56" i="170"/>
  <c r="H55" i="170"/>
  <c r="E55" i="170"/>
  <c r="G55" i="170" s="1"/>
  <c r="D55" i="170"/>
  <c r="C55" i="170"/>
  <c r="H54" i="170"/>
  <c r="G54" i="170"/>
  <c r="H53" i="170"/>
  <c r="G53" i="170"/>
  <c r="H52" i="170"/>
  <c r="G52" i="170"/>
  <c r="H51" i="170"/>
  <c r="G51" i="170"/>
  <c r="H50" i="170"/>
  <c r="G50" i="170"/>
  <c r="H49" i="170"/>
  <c r="G49" i="170"/>
  <c r="H48" i="170"/>
  <c r="G48" i="170"/>
  <c r="H47" i="170"/>
  <c r="G47" i="170"/>
  <c r="H46" i="170"/>
  <c r="G46" i="170"/>
  <c r="H45" i="170"/>
  <c r="G45" i="170"/>
  <c r="H44" i="170"/>
  <c r="G44" i="170"/>
  <c r="H43" i="170"/>
  <c r="G43" i="170"/>
  <c r="H42" i="170"/>
  <c r="G42" i="170"/>
  <c r="H41" i="170"/>
  <c r="G41" i="170"/>
  <c r="H40" i="170"/>
  <c r="G40" i="170"/>
  <c r="F39" i="170"/>
  <c r="H39" i="170" s="1"/>
  <c r="E39" i="170"/>
  <c r="G39" i="170" s="1"/>
  <c r="D39" i="170"/>
  <c r="C39" i="170"/>
  <c r="H38" i="170"/>
  <c r="G38" i="170"/>
  <c r="H37" i="170"/>
  <c r="G37" i="170"/>
  <c r="H36" i="170"/>
  <c r="G36" i="170"/>
  <c r="H35" i="170"/>
  <c r="G35" i="170"/>
  <c r="H34" i="170"/>
  <c r="G34" i="170"/>
  <c r="H33" i="170"/>
  <c r="G33" i="170"/>
  <c r="H32" i="170"/>
  <c r="G32" i="170"/>
  <c r="F31" i="170"/>
  <c r="H31" i="170" s="1"/>
  <c r="G31" i="170"/>
  <c r="D31" i="170"/>
  <c r="H30" i="170"/>
  <c r="G30" i="170"/>
  <c r="H29" i="170"/>
  <c r="G29" i="170"/>
  <c r="H28" i="170"/>
  <c r="G28" i="170"/>
  <c r="H27" i="170"/>
  <c r="G27" i="170"/>
  <c r="H26" i="170"/>
  <c r="G26" i="170"/>
  <c r="F25" i="170"/>
  <c r="H25" i="170" s="1"/>
  <c r="E25" i="170"/>
  <c r="D25" i="170"/>
  <c r="C25" i="170"/>
  <c r="G25" i="170" s="1"/>
  <c r="H24" i="170"/>
  <c r="G24" i="170"/>
  <c r="H23" i="170"/>
  <c r="G23" i="170"/>
  <c r="H22" i="170"/>
  <c r="G22" i="170"/>
  <c r="F21" i="170"/>
  <c r="H21" i="170" s="1"/>
  <c r="E21" i="170"/>
  <c r="D21" i="170"/>
  <c r="C21" i="170"/>
  <c r="H20" i="170"/>
  <c r="G20" i="170"/>
  <c r="H19" i="170"/>
  <c r="G19" i="170"/>
  <c r="H18" i="170"/>
  <c r="G18" i="170"/>
  <c r="H17" i="170"/>
  <c r="G17" i="170"/>
  <c r="H16" i="170"/>
  <c r="G16" i="170"/>
  <c r="H15" i="170"/>
  <c r="G15" i="170"/>
  <c r="H14" i="170"/>
  <c r="G14" i="170"/>
  <c r="H13" i="170"/>
  <c r="G13" i="170"/>
  <c r="H12" i="170"/>
  <c r="G12" i="170"/>
  <c r="F11" i="170"/>
  <c r="E11" i="170"/>
  <c r="G11" i="170" s="1"/>
  <c r="D11" i="170"/>
  <c r="H11" i="170" s="1"/>
  <c r="C11" i="170"/>
  <c r="H10" i="170"/>
  <c r="G10" i="170"/>
  <c r="H9" i="170"/>
  <c r="G9" i="170"/>
  <c r="H8" i="170"/>
  <c r="G8" i="170"/>
  <c r="A8" i="170"/>
  <c r="A9" i="170" s="1"/>
  <c r="A10" i="170" s="1"/>
  <c r="A11" i="170" s="1"/>
  <c r="A12" i="170" s="1"/>
  <c r="A13" i="170" s="1"/>
  <c r="A14" i="170" s="1"/>
  <c r="A15" i="170" s="1"/>
  <c r="A16" i="170" s="1"/>
  <c r="A17" i="170" s="1"/>
  <c r="A18" i="170" s="1"/>
  <c r="A19" i="170" s="1"/>
  <c r="A20" i="170" s="1"/>
  <c r="A21" i="170" s="1"/>
  <c r="A22" i="170" s="1"/>
  <c r="A23" i="170" s="1"/>
  <c r="A24" i="170" s="1"/>
  <c r="A25" i="170" s="1"/>
  <c r="A26" i="170" s="1"/>
  <c r="A27" i="170" s="1"/>
  <c r="A28" i="170" s="1"/>
  <c r="A29" i="170" s="1"/>
  <c r="A30" i="170" s="1"/>
  <c r="A31" i="170" s="1"/>
  <c r="A32" i="170" s="1"/>
  <c r="A33" i="170" s="1"/>
  <c r="A34" i="170" s="1"/>
  <c r="A35" i="170" s="1"/>
  <c r="A36" i="170" s="1"/>
  <c r="A37" i="170" s="1"/>
  <c r="A38" i="170" s="1"/>
  <c r="A39" i="170" s="1"/>
  <c r="A40" i="170" s="1"/>
  <c r="A41" i="170" s="1"/>
  <c r="A42" i="170" s="1"/>
  <c r="A43" i="170" s="1"/>
  <c r="A44" i="170" s="1"/>
  <c r="A45" i="170" s="1"/>
  <c r="A46" i="170" s="1"/>
  <c r="A47" i="170" s="1"/>
  <c r="A48" i="170" s="1"/>
  <c r="A49" i="170" s="1"/>
  <c r="A50" i="170" s="1"/>
  <c r="A51" i="170" s="1"/>
  <c r="A52" i="170" s="1"/>
  <c r="A53" i="170" s="1"/>
  <c r="A54" i="170" s="1"/>
  <c r="A55" i="170" s="1"/>
  <c r="A56" i="170" s="1"/>
  <c r="A57" i="170" s="1"/>
  <c r="A58" i="170" s="1"/>
  <c r="A59" i="170" s="1"/>
  <c r="A60" i="170" s="1"/>
  <c r="A61" i="170" s="1"/>
  <c r="A62" i="170" s="1"/>
  <c r="A63" i="170" s="1"/>
  <c r="A64" i="170" s="1"/>
  <c r="A65" i="170" s="1"/>
  <c r="A66" i="170" s="1"/>
  <c r="A67" i="170" s="1"/>
  <c r="A68" i="170" s="1"/>
  <c r="A69" i="170" s="1"/>
  <c r="A70" i="170" s="1"/>
  <c r="A71" i="170" s="1"/>
  <c r="H7" i="170"/>
  <c r="G7" i="170"/>
  <c r="A7" i="170"/>
  <c r="F6" i="170"/>
  <c r="E6" i="170"/>
  <c r="G6" i="170" s="1"/>
  <c r="D6" i="170"/>
  <c r="C6" i="170"/>
  <c r="D17" i="168"/>
  <c r="C17" i="168"/>
  <c r="D10" i="168"/>
  <c r="C10" i="168"/>
  <c r="D5" i="168"/>
  <c r="C5" i="168"/>
  <c r="H71" i="170" l="1"/>
  <c r="D72" i="170"/>
  <c r="H6" i="170"/>
  <c r="G21" i="170"/>
  <c r="F72" i="170" l="1"/>
  <c r="G71" i="170"/>
  <c r="C18" i="3" l="1"/>
  <c r="C5" i="3"/>
  <c r="I30" i="167" l="1"/>
  <c r="E30" i="167"/>
  <c r="L29" i="167"/>
  <c r="K29" i="167"/>
  <c r="J29" i="167"/>
  <c r="F29" i="167"/>
  <c r="L28" i="167"/>
  <c r="K28" i="167"/>
  <c r="J28" i="167"/>
  <c r="F28" i="167"/>
  <c r="F27" i="167"/>
  <c r="F22" i="167" s="1"/>
  <c r="L26" i="167"/>
  <c r="J26" i="167"/>
  <c r="F26" i="167"/>
  <c r="K26" i="167" s="1"/>
  <c r="L25" i="167"/>
  <c r="J25" i="167"/>
  <c r="F25" i="167"/>
  <c r="K25" i="167" s="1"/>
  <c r="L24" i="167"/>
  <c r="J24" i="167"/>
  <c r="F24" i="167"/>
  <c r="K24" i="167" s="1"/>
  <c r="L23" i="167"/>
  <c r="J23" i="167"/>
  <c r="F23" i="167"/>
  <c r="K23" i="167" s="1"/>
  <c r="J22" i="167"/>
  <c r="I22" i="167"/>
  <c r="H22" i="167"/>
  <c r="G22" i="167"/>
  <c r="E22" i="167"/>
  <c r="D22" i="167"/>
  <c r="C22" i="167"/>
  <c r="J21" i="167"/>
  <c r="K21" i="167" s="1"/>
  <c r="F21" i="167"/>
  <c r="J20" i="167"/>
  <c r="L20" i="167" s="1"/>
  <c r="F20" i="167"/>
  <c r="J19" i="167"/>
  <c r="L19" i="167" s="1"/>
  <c r="F19" i="167"/>
  <c r="J18" i="167"/>
  <c r="K18" i="167" s="1"/>
  <c r="F18" i="167"/>
  <c r="J17" i="167"/>
  <c r="L17" i="167" s="1"/>
  <c r="F17" i="167"/>
  <c r="J16" i="167"/>
  <c r="I16" i="167"/>
  <c r="H16" i="167"/>
  <c r="G16" i="167"/>
  <c r="F16" i="167"/>
  <c r="K16" i="167" s="1"/>
  <c r="E16" i="167"/>
  <c r="D16" i="167"/>
  <c r="C16" i="167"/>
  <c r="L15" i="167"/>
  <c r="J15" i="167"/>
  <c r="F15" i="167"/>
  <c r="K15" i="167" s="1"/>
  <c r="L13" i="167"/>
  <c r="J13" i="167"/>
  <c r="F13" i="167"/>
  <c r="K13" i="167" s="1"/>
  <c r="L12" i="167"/>
  <c r="J12" i="167"/>
  <c r="F12" i="167"/>
  <c r="K12" i="167" s="1"/>
  <c r="L11" i="167"/>
  <c r="J11" i="167"/>
  <c r="F11" i="167"/>
  <c r="K11" i="167" s="1"/>
  <c r="L10" i="167"/>
  <c r="J10" i="167"/>
  <c r="F10" i="167"/>
  <c r="K10" i="167" s="1"/>
  <c r="L9" i="167"/>
  <c r="J9" i="167"/>
  <c r="F9" i="167"/>
  <c r="K9" i="167" s="1"/>
  <c r="L8" i="167"/>
  <c r="J8" i="167"/>
  <c r="F8" i="167"/>
  <c r="K8" i="167" s="1"/>
  <c r="I7" i="167"/>
  <c r="J7" i="167" s="1"/>
  <c r="J30" i="167" s="1"/>
  <c r="H7" i="167"/>
  <c r="H30" i="167" s="1"/>
  <c r="G7" i="167"/>
  <c r="G30" i="167" s="1"/>
  <c r="E7" i="167"/>
  <c r="F7" i="167" s="1"/>
  <c r="D7" i="167"/>
  <c r="D30" i="167" s="1"/>
  <c r="C7" i="167"/>
  <c r="C30" i="167" s="1"/>
  <c r="J29" i="166"/>
  <c r="F29" i="166"/>
  <c r="K29" i="166" s="1"/>
  <c r="K28" i="166"/>
  <c r="J28" i="166"/>
  <c r="F28" i="166"/>
  <c r="F27" i="166"/>
  <c r="K26" i="166"/>
  <c r="J26" i="166"/>
  <c r="F26" i="166"/>
  <c r="J25" i="166"/>
  <c r="F25" i="166"/>
  <c r="K25" i="166" s="1"/>
  <c r="J24" i="166"/>
  <c r="F24" i="166"/>
  <c r="K24" i="166" s="1"/>
  <c r="K23" i="166"/>
  <c r="J23" i="166"/>
  <c r="F23" i="166"/>
  <c r="J22" i="166"/>
  <c r="I22" i="166"/>
  <c r="H22" i="166"/>
  <c r="G22" i="166"/>
  <c r="F22" i="166"/>
  <c r="K22" i="166" s="1"/>
  <c r="E22" i="166"/>
  <c r="D22" i="166"/>
  <c r="C22" i="166"/>
  <c r="K21" i="166"/>
  <c r="J21" i="166"/>
  <c r="F21" i="166"/>
  <c r="J20" i="166"/>
  <c r="K20" i="166" s="1"/>
  <c r="F20" i="166"/>
  <c r="J19" i="166"/>
  <c r="F19" i="166"/>
  <c r="K19" i="166" s="1"/>
  <c r="J18" i="166"/>
  <c r="F18" i="166"/>
  <c r="K18" i="166" s="1"/>
  <c r="K17" i="166"/>
  <c r="J17" i="166"/>
  <c r="F17" i="166"/>
  <c r="J16" i="166"/>
  <c r="I16" i="166"/>
  <c r="H16" i="166"/>
  <c r="H30" i="166" s="1"/>
  <c r="G16" i="166"/>
  <c r="F16" i="166"/>
  <c r="K16" i="166" s="1"/>
  <c r="E16" i="166"/>
  <c r="D16" i="166"/>
  <c r="D30" i="166" s="1"/>
  <c r="C16" i="166"/>
  <c r="K15" i="166"/>
  <c r="J15" i="166"/>
  <c r="F15" i="166"/>
  <c r="F14" i="166"/>
  <c r="K13" i="166"/>
  <c r="J13" i="166"/>
  <c r="F13" i="166"/>
  <c r="J12" i="166"/>
  <c r="K12" i="166" s="1"/>
  <c r="F12" i="166"/>
  <c r="J11" i="166"/>
  <c r="F11" i="166"/>
  <c r="K11" i="166" s="1"/>
  <c r="J10" i="166"/>
  <c r="F10" i="166"/>
  <c r="K10" i="166" s="1"/>
  <c r="K9" i="166"/>
  <c r="J9" i="166"/>
  <c r="F9" i="166"/>
  <c r="J8" i="166"/>
  <c r="K8" i="166" s="1"/>
  <c r="F8" i="166"/>
  <c r="I7" i="166"/>
  <c r="J7" i="166" s="1"/>
  <c r="J30" i="166" s="1"/>
  <c r="H7" i="166"/>
  <c r="G7" i="166"/>
  <c r="G30" i="166" s="1"/>
  <c r="E7" i="166"/>
  <c r="F7" i="166" s="1"/>
  <c r="D7" i="166"/>
  <c r="C7" i="166"/>
  <c r="C30" i="166" s="1"/>
  <c r="K7" i="167" l="1"/>
  <c r="F30" i="167"/>
  <c r="L7" i="167"/>
  <c r="K22" i="167"/>
  <c r="L22" i="167"/>
  <c r="K17" i="167"/>
  <c r="K19" i="167"/>
  <c r="K20" i="167"/>
  <c r="L16" i="167"/>
  <c r="L18" i="167"/>
  <c r="L21" i="167"/>
  <c r="F30" i="166"/>
  <c r="K30" i="166" s="1"/>
  <c r="K7" i="166"/>
  <c r="E30" i="166"/>
  <c r="I30" i="166"/>
  <c r="H32" i="160"/>
  <c r="G32" i="160"/>
  <c r="H29" i="160"/>
  <c r="G29" i="160"/>
  <c r="F32" i="160"/>
  <c r="E32" i="160"/>
  <c r="D29" i="160"/>
  <c r="E29" i="160"/>
  <c r="F29" i="160"/>
  <c r="C29" i="160"/>
  <c r="C26" i="160"/>
  <c r="H26" i="160"/>
  <c r="D26" i="160"/>
  <c r="D19" i="160" s="1"/>
  <c r="E26" i="160"/>
  <c r="E19" i="160" s="1"/>
  <c r="F26" i="160"/>
  <c r="F19" i="160"/>
  <c r="H34" i="160"/>
  <c r="G33" i="160"/>
  <c r="D32" i="160"/>
  <c r="H31" i="160"/>
  <c r="G30" i="160"/>
  <c r="D17" i="160"/>
  <c r="G26" i="160" l="1"/>
  <c r="L30" i="167"/>
  <c r="K30" i="167"/>
  <c r="C19" i="160"/>
  <c r="E9" i="109"/>
  <c r="D9" i="157"/>
  <c r="E11" i="164" l="1"/>
  <c r="E9" i="164" l="1"/>
  <c r="A7" i="164"/>
  <c r="A8" i="164" s="1"/>
  <c r="A9" i="164" s="1"/>
  <c r="A10" i="164" s="1"/>
  <c r="D20" i="146" l="1"/>
  <c r="H28" i="160" l="1"/>
  <c r="G27" i="160"/>
  <c r="H25" i="160"/>
  <c r="H23" i="160"/>
  <c r="G23" i="160"/>
  <c r="F23" i="160"/>
  <c r="E23" i="160"/>
  <c r="D23" i="160"/>
  <c r="C23" i="160"/>
  <c r="H22" i="160"/>
  <c r="H20" i="160" s="1"/>
  <c r="G21" i="160"/>
  <c r="G20" i="160"/>
  <c r="F20" i="160"/>
  <c r="E20" i="160"/>
  <c r="G19" i="160" s="1"/>
  <c r="D20" i="160"/>
  <c r="C20" i="160"/>
  <c r="H17" i="160"/>
  <c r="G16" i="160"/>
  <c r="F15" i="160"/>
  <c r="E15" i="160"/>
  <c r="D15" i="160"/>
  <c r="C15" i="160"/>
  <c r="H14" i="160"/>
  <c r="G13" i="160"/>
  <c r="F12" i="160"/>
  <c r="E12" i="160"/>
  <c r="D12" i="160"/>
  <c r="C12" i="160"/>
  <c r="H11" i="160"/>
  <c r="G10" i="160"/>
  <c r="F9" i="160"/>
  <c r="E9" i="160"/>
  <c r="D9" i="160"/>
  <c r="C9" i="160"/>
  <c r="G9" i="160" s="1"/>
  <c r="H8" i="160"/>
  <c r="A8" i="160"/>
  <c r="A9" i="160" s="1"/>
  <c r="A10" i="160" s="1"/>
  <c r="A11" i="160" s="1"/>
  <c r="G7" i="160"/>
  <c r="F6" i="160"/>
  <c r="E6" i="160"/>
  <c r="D6" i="160"/>
  <c r="C6" i="160"/>
  <c r="D18" i="160" l="1"/>
  <c r="H18" i="160" s="1"/>
  <c r="F18" i="160"/>
  <c r="F35" i="160" s="1"/>
  <c r="E18" i="160"/>
  <c r="E35" i="160" s="1"/>
  <c r="H19" i="160"/>
  <c r="C18" i="160"/>
  <c r="H12" i="160"/>
  <c r="H9" i="160"/>
  <c r="G12" i="160"/>
  <c r="G6" i="160"/>
  <c r="H6" i="160"/>
  <c r="G15" i="160"/>
  <c r="H15" i="160"/>
  <c r="G18" i="160" l="1"/>
  <c r="C35" i="160"/>
  <c r="D35" i="160"/>
  <c r="G35" i="160"/>
  <c r="H35" i="160"/>
  <c r="C14" i="116" l="1"/>
  <c r="I16" i="91"/>
  <c r="D10" i="91"/>
  <c r="D23" i="91" s="1"/>
  <c r="E10" i="91"/>
  <c r="E23" i="91" s="1"/>
  <c r="F10" i="91"/>
  <c r="F23" i="91" s="1"/>
  <c r="G10" i="91"/>
  <c r="G23" i="91" s="1"/>
  <c r="H10" i="91"/>
  <c r="H23" i="91" s="1"/>
  <c r="I11" i="91"/>
  <c r="I12" i="91"/>
  <c r="I13" i="91"/>
  <c r="I14" i="91"/>
  <c r="I15" i="91"/>
  <c r="C10" i="91"/>
  <c r="C23" i="91" s="1"/>
  <c r="D22" i="144"/>
  <c r="E22" i="144"/>
  <c r="F22" i="144"/>
  <c r="C22" i="144"/>
  <c r="I22" i="91"/>
  <c r="E6" i="159"/>
  <c r="E7" i="159" s="1"/>
  <c r="D7" i="159"/>
  <c r="C7" i="159"/>
  <c r="F6" i="157"/>
  <c r="F9" i="157" s="1"/>
  <c r="D19" i="144"/>
  <c r="E19" i="144"/>
  <c r="F19" i="144"/>
  <c r="D16" i="144"/>
  <c r="E16" i="144"/>
  <c r="F16" i="144"/>
  <c r="D13" i="144"/>
  <c r="E13" i="144"/>
  <c r="F13" i="144"/>
  <c r="D10" i="144"/>
  <c r="E10" i="144"/>
  <c r="E7" i="144"/>
  <c r="F10" i="144"/>
  <c r="D7" i="144"/>
  <c r="F7" i="144"/>
  <c r="E6" i="23"/>
  <c r="E14" i="23"/>
  <c r="E16" i="23"/>
  <c r="E17" i="23"/>
  <c r="E18" i="23"/>
  <c r="E8" i="23"/>
  <c r="E9" i="23"/>
  <c r="E10" i="23"/>
  <c r="E11" i="23"/>
  <c r="E12" i="23"/>
  <c r="D7" i="23"/>
  <c r="C7" i="23"/>
  <c r="C7" i="144"/>
  <c r="C10" i="144"/>
  <c r="C16" i="144"/>
  <c r="C19" i="144"/>
  <c r="C13" i="144"/>
  <c r="C9" i="157"/>
  <c r="E6" i="157" s="1"/>
  <c r="E9" i="157" s="1"/>
  <c r="D18" i="3"/>
  <c r="C12" i="146"/>
  <c r="D10" i="146" s="1"/>
  <c r="D21" i="146"/>
  <c r="N15" i="145"/>
  <c r="M15" i="145"/>
  <c r="M18" i="145"/>
  <c r="N18" i="145"/>
  <c r="N16" i="145"/>
  <c r="M16" i="145"/>
  <c r="N12" i="145"/>
  <c r="M12" i="145"/>
  <c r="N11" i="145"/>
  <c r="M11" i="145"/>
  <c r="M8" i="145"/>
  <c r="N8" i="145"/>
  <c r="M6" i="145"/>
  <c r="C17" i="146"/>
  <c r="H7" i="145"/>
  <c r="G7" i="145"/>
  <c r="G17" i="145" s="1"/>
  <c r="H6" i="145" s="1"/>
  <c r="C21" i="146"/>
  <c r="D17" i="146"/>
  <c r="D6" i="146"/>
  <c r="C6" i="146"/>
  <c r="A6" i="146"/>
  <c r="A7" i="146"/>
  <c r="A8" i="146" s="1"/>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c r="L6" i="145" s="1"/>
  <c r="L17" i="145" s="1"/>
  <c r="J7" i="145"/>
  <c r="I7" i="145"/>
  <c r="M7" i="145" s="1"/>
  <c r="F7" i="145"/>
  <c r="E7" i="145"/>
  <c r="E17" i="145" s="1"/>
  <c r="F6" i="145" s="1"/>
  <c r="D7" i="145"/>
  <c r="C7" i="145"/>
  <c r="C17" i="145" s="1"/>
  <c r="D6" i="145" s="1"/>
  <c r="D17" i="145" s="1"/>
  <c r="I21" i="91"/>
  <c r="I20" i="91"/>
  <c r="I19" i="91"/>
  <c r="I18" i="91"/>
  <c r="I17" i="91"/>
  <c r="I9" i="91"/>
  <c r="I8" i="91"/>
  <c r="I6" i="91"/>
  <c r="C6" i="61"/>
  <c r="C18" i="61" s="1"/>
  <c r="D6" i="61"/>
  <c r="A7" i="61"/>
  <c r="A8" i="61" s="1"/>
  <c r="A9" i="61" s="1"/>
  <c r="A10" i="61" s="1"/>
  <c r="E7" i="61"/>
  <c r="E8" i="61"/>
  <c r="E10" i="61"/>
  <c r="E12" i="61"/>
  <c r="E13" i="61"/>
  <c r="C15" i="61"/>
  <c r="D15" i="61"/>
  <c r="E15" i="61"/>
  <c r="E16" i="61"/>
  <c r="A7" i="116"/>
  <c r="E8" i="116"/>
  <c r="C18" i="116" s="1"/>
  <c r="F8" i="116"/>
  <c r="A9" i="116"/>
  <c r="A10" i="116" s="1"/>
  <c r="A11" i="116" s="1"/>
  <c r="A12" i="116" s="1"/>
  <c r="A13" i="116" s="1"/>
  <c r="A14" i="116" s="1"/>
  <c r="A15" i="116" s="1"/>
  <c r="A16" i="116" s="1"/>
  <c r="A17" i="116" s="1"/>
  <c r="A18" i="116" s="1"/>
  <c r="C13" i="116"/>
  <c r="C17" i="116" s="1"/>
  <c r="D13" i="116"/>
  <c r="D14" i="116"/>
  <c r="A7" i="109"/>
  <c r="A8" i="109" s="1"/>
  <c r="A9" i="109" s="1"/>
  <c r="A10" i="109" s="1"/>
  <c r="C11" i="109"/>
  <c r="E11" i="109" s="1"/>
  <c r="C12" i="109"/>
  <c r="E12" i="109"/>
  <c r="D5" i="3"/>
  <c r="E6" i="3"/>
  <c r="E7" i="3"/>
  <c r="E13" i="3"/>
  <c r="C14" i="3"/>
  <c r="D14" i="3"/>
  <c r="E15" i="3"/>
  <c r="E16" i="3"/>
  <c r="E17" i="3"/>
  <c r="E19" i="3"/>
  <c r="E20" i="3"/>
  <c r="E26" i="3"/>
  <c r="E28" i="3"/>
  <c r="E29" i="3"/>
  <c r="E35" i="3"/>
  <c r="C5" i="23"/>
  <c r="D5" i="23"/>
  <c r="A6" i="23"/>
  <c r="A7" i="23"/>
  <c r="A8" i="23" s="1"/>
  <c r="A9" i="23" s="1"/>
  <c r="A10" i="23" s="1"/>
  <c r="A11" i="23" s="1"/>
  <c r="A12" i="23" s="1"/>
  <c r="A13" i="23" s="1"/>
  <c r="A14" i="23" s="1"/>
  <c r="A15" i="23" s="1"/>
  <c r="A16" i="23" s="1"/>
  <c r="A17" i="23" s="1"/>
  <c r="A18" i="23" s="1"/>
  <c r="A19" i="23" s="1"/>
  <c r="C13" i="23"/>
  <c r="E13" i="23" s="1"/>
  <c r="D13" i="23"/>
  <c r="C15" i="23"/>
  <c r="E15" i="23" s="1"/>
  <c r="D15" i="23"/>
  <c r="D19" i="23"/>
  <c r="E7" i="23"/>
  <c r="D18" i="61"/>
  <c r="D18" i="116" l="1"/>
  <c r="F6" i="144"/>
  <c r="H17" i="145"/>
  <c r="F17" i="145"/>
  <c r="I23" i="91"/>
  <c r="I10" i="91"/>
  <c r="D17" i="116"/>
  <c r="E18" i="3"/>
  <c r="E14" i="3"/>
  <c r="D36" i="3"/>
  <c r="E5" i="3"/>
  <c r="C19" i="23"/>
  <c r="E19" i="23" s="1"/>
  <c r="C36" i="3"/>
  <c r="N7" i="145"/>
  <c r="D6" i="144"/>
  <c r="E5" i="23"/>
  <c r="E6" i="61"/>
  <c r="E18" i="61" s="1"/>
  <c r="E27" i="3"/>
  <c r="C6" i="144"/>
  <c r="E6" i="144"/>
  <c r="I17" i="145"/>
  <c r="M17" i="145" s="1"/>
  <c r="D12" i="146"/>
  <c r="D9" i="146" s="1"/>
  <c r="D5" i="146" s="1"/>
  <c r="D16" i="146" s="1"/>
  <c r="C9" i="146"/>
  <c r="C5" i="146" s="1"/>
  <c r="C16" i="146" s="1"/>
  <c r="E36" i="3" l="1"/>
  <c r="J6" i="145"/>
  <c r="J17" i="145"/>
  <c r="N17" i="145" s="1"/>
  <c r="N6" i="145"/>
</calcChain>
</file>

<file path=xl/sharedStrings.xml><?xml version="1.0" encoding="utf-8"?>
<sst xmlns="http://schemas.openxmlformats.org/spreadsheetml/2006/main" count="1368" uniqueCount="913">
  <si>
    <t xml:space="preserve">pozn.1): rozdiel medzi údajom, vykazovaným v stĺpci T6_R18_SH a údajom v T5_R56_(SC+SD) uviesť v komentári  </t>
  </si>
  <si>
    <t xml:space="preserve">  - tvorba fondu z predaja alebo likvidácie majetku</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</si>
  <si>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</si>
  <si>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</si>
  <si>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</si>
  <si>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</si>
  <si>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</si>
  <si>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</si>
  <si>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 xml:space="preserve">- tvorba fondu z výnosov zo školného </t>
  </si>
  <si>
    <r>
      <t>Stav fondu k 31.12. kalendárneho roku</t>
    </r>
    <r>
      <rPr>
        <sz val="12"/>
        <rFont val="Times New Roman"/>
        <family val="1"/>
      </rPr>
      <t xml:space="preserve"> [R1+R2-R11]</t>
    </r>
  </si>
  <si>
    <t>Tržby za predaný tovar (účet 604)</t>
  </si>
  <si>
    <t xml:space="preserve">Ostatné sociálne poistenia (účet 525) </t>
  </si>
  <si>
    <t>C=A+B</t>
  </si>
  <si>
    <t>E=C-A</t>
  </si>
  <si>
    <t>F=D-B</t>
  </si>
  <si>
    <t>E=A+C</t>
  </si>
  <si>
    <t>F=B+D</t>
  </si>
  <si>
    <t>Náklady na štipendiá</t>
  </si>
  <si>
    <t xml:space="preserve">Ostatné sociálne náklady (účet 528)  </t>
  </si>
  <si>
    <t xml:space="preserve">  - poskytnuté jednorázovo</t>
  </si>
  <si>
    <r>
      <t>Zdroje na obstaranie a technické zhodnotenie majetku  z fondu reprodukcie</t>
    </r>
    <r>
      <rPr>
        <sz val="12"/>
        <rFont val="Times New Roman"/>
        <family val="1"/>
      </rPr>
      <t xml:space="preserve"> [R1+R2]</t>
    </r>
  </si>
  <si>
    <t>- nákup softvéru</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</si>
  <si>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</si>
  <si>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</si>
  <si>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</si>
  <si>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</si>
  <si>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</si>
  <si>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</si>
  <si>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</si>
  <si>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</si>
  <si>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</si>
  <si>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 xml:space="preserve">Výdavky na sociálne štipendiá (§ 96 zákona) za kalendárny rok </t>
  </si>
  <si>
    <t>z EÚ</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</si>
  <si>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</si>
  <si>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</si>
  <si>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</si>
  <si>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</si>
  <si>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</si>
  <si>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</si>
  <si>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</si>
  <si>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</si>
  <si>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</si>
  <si>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</si>
  <si>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</si>
  <si>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</si>
  <si>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</si>
  <si>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</si>
  <si>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</si>
  <si>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</si>
  <si>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</si>
  <si>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</si>
  <si>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</si>
  <si>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</si>
  <si>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</si>
  <si>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</si>
  <si>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</si>
  <si>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</si>
  <si>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</si>
  <si>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</si>
  <si>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</si>
  <si>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</si>
  <si>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</si>
  <si>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</si>
  <si>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</si>
  <si>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</si>
  <si>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dopravných prostriedkov  (účet 511 003)</t>
  </si>
  <si>
    <t>- opravy a udržiavanie prostriedkov IT  (účet 511 004)</t>
  </si>
  <si>
    <t>- údržba a opravy meracej techniky, telovýchovných  zariadení ...(účet 511 005)</t>
  </si>
  <si>
    <t>- ostatná údržba a opravy (účet 511 099)</t>
  </si>
  <si>
    <t>- prenájom zariadení (účet 518 002)</t>
  </si>
  <si>
    <t>- prenájom priestorov  (účet 518 001)</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</si>
  <si>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</si>
  <si>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</si>
  <si>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</si>
  <si>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</si>
  <si>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</si>
  <si>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</si>
  <si>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</si>
  <si>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bankové poplatky (účet 549 002)</t>
  </si>
  <si>
    <t xml:space="preserve"> - úhrada výnosov z úrokov na dotačnom účte (účet 549 003)</t>
  </si>
  <si>
    <t xml:space="preserve"> - Podprogram 06K 11</t>
  </si>
  <si>
    <t>Tržby z predaja cenných papierov a podielov (účet 653)</t>
  </si>
  <si>
    <t>Výnosy z nájmu majetku  (účet 658)</t>
  </si>
  <si>
    <t>Výnosy z dlhodobého finančného majetku (účet 652)</t>
  </si>
  <si>
    <t>Prijaté príspevky od iných organizácií (účet 662)</t>
  </si>
  <si>
    <t>Prevádzkové dotácie (účet 691)</t>
  </si>
  <si>
    <t xml:space="preserve">   - Prvok 077 12 05</t>
  </si>
  <si>
    <t>- Podprogram 077 13</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</si>
  <si>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</si>
  <si>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</si>
  <si>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</si>
  <si>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</si>
  <si>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</si>
  <si>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</si>
  <si>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</si>
  <si>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</si>
  <si>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</si>
  <si>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</si>
  <si>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</si>
  <si>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</si>
  <si>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</si>
  <si>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</si>
  <si>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</si>
  <si>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</si>
  <si>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</si>
  <si>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</si>
  <si>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 zostatok nevyčerpanej dotácie (+)/ nedoplatok dotácie (-) z predchádzajúcich rokov [R6_SB=R8_SA]</t>
  </si>
  <si>
    <t>spolufinanco-
vanie zo ŠR</t>
  </si>
  <si>
    <t xml:space="preserve">Počet študentov  poberajúcich štipendium </t>
  </si>
  <si>
    <t>Počet študentov  poberajúcich štipendium</t>
  </si>
  <si>
    <r>
      <t xml:space="preserve">Stav fondu k 1.1. kalendárneho roku </t>
    </r>
    <r>
      <rPr>
        <sz val="12"/>
        <rFont val="Times New Roman"/>
        <family val="1"/>
        <charset val="238"/>
      </rPr>
      <t>[R1_SB = R12_SA ...]</t>
    </r>
  </si>
  <si>
    <t>Čerpanie fondu k 31. 12. kalendárneho roku</t>
  </si>
  <si>
    <t>Spolu</t>
  </si>
  <si>
    <t>Dotácia / program</t>
  </si>
  <si>
    <t>Číslo riadku</t>
  </si>
  <si>
    <t>Dotácia spolu</t>
  </si>
  <si>
    <t>Stav fondu reprodukcie k 1.1.</t>
  </si>
  <si>
    <t xml:space="preserve">- účelová dotácia v danom kalendárnom roku </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</si>
  <si>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</si>
  <si>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</si>
  <si>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</si>
  <si>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</si>
  <si>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</si>
  <si>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</si>
  <si>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</si>
  <si>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</si>
  <si>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</si>
  <si>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</si>
  <si>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</si>
  <si>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</si>
  <si>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</si>
  <si>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</si>
  <si>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 xml:space="preserve">    - dohody o brigádnickej práci študentov (účet 521 011)</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</si>
  <si>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</si>
  <si>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</si>
  <si>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</si>
  <si>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</si>
  <si>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</si>
  <si>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</si>
  <si>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</si>
  <si>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</si>
  <si>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</si>
  <si>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</si>
  <si>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</si>
  <si>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</si>
  <si>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</si>
  <si>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</si>
  <si>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</si>
  <si>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</si>
  <si>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Počet študentov poberajúcich sociálne štipendium </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</si>
  <si>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</si>
  <si>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</si>
  <si>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</si>
  <si>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</si>
  <si>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</si>
  <si>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</si>
  <si>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</si>
  <si>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</si>
  <si>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</si>
  <si>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</si>
  <si>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</si>
  <si>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</si>
  <si>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</si>
  <si>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</si>
  <si>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</si>
  <si>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</si>
  <si>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</si>
  <si>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</si>
  <si>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</si>
  <si>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</si>
  <si>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</si>
  <si>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</si>
  <si>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</si>
  <si>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</si>
  <si>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</si>
  <si>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</si>
  <si>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</si>
  <si>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</si>
  <si>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</si>
  <si>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</si>
  <si>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</si>
  <si>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</si>
  <si>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</si>
  <si>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</si>
  <si>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</si>
  <si>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</si>
  <si>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</si>
  <si>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</si>
  <si>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</si>
  <si>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</si>
  <si>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</si>
  <si>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</si>
  <si>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</si>
  <si>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</si>
  <si>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</si>
  <si>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</si>
  <si>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</si>
  <si>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</si>
  <si>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</si>
  <si>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</si>
  <si>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</si>
  <si>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</si>
  <si>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</si>
  <si>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</si>
  <si>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</si>
  <si>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</si>
  <si>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</si>
  <si>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</si>
  <si>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</si>
  <si>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</si>
  <si>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</si>
  <si>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</si>
  <si>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</si>
  <si>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</si>
  <si>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</si>
  <si>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</si>
  <si>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</si>
  <si>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</si>
  <si>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</si>
  <si>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</si>
  <si>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</si>
  <si>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</si>
  <si>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</si>
  <si>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</si>
  <si>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</si>
  <si>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</si>
  <si>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</si>
  <si>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</si>
  <si>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</si>
  <si>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</si>
  <si>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</si>
  <si>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</si>
  <si>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</si>
  <si>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</si>
  <si>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</si>
  <si>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</si>
  <si>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</si>
  <si>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</si>
  <si>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</si>
  <si>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</si>
  <si>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</si>
  <si>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</si>
  <si>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</si>
  <si>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</si>
  <si>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</si>
  <si>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</si>
  <si>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Názov fakulty:  </t>
  </si>
  <si>
    <t xml:space="preserve">Názov verejnej vysokej školy: </t>
  </si>
  <si>
    <t>Priemerný mesačný náklad na doktoranda</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</si>
  <si>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</si>
  <si>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</si>
  <si>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</si>
  <si>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</si>
  <si>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</si>
  <si>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</si>
  <si>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</si>
  <si>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</si>
  <si>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</si>
  <si>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</si>
  <si>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</si>
  <si>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</si>
  <si>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</si>
  <si>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</si>
  <si>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</si>
  <si>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</si>
  <si>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</si>
  <si>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</si>
  <si>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</si>
  <si>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</si>
  <si>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</si>
  <si>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</si>
  <si>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</si>
  <si>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</si>
  <si>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</si>
  <si>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</si>
  <si>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</si>
  <si>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</si>
  <si>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</si>
  <si>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</si>
  <si>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</si>
  <si>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</si>
  <si>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</si>
  <si>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</si>
  <si>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</si>
  <si>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</si>
  <si>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</si>
  <si>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</si>
  <si>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</si>
  <si>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</si>
  <si>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</si>
  <si>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</si>
  <si>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</si>
  <si>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</si>
  <si>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</si>
  <si>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</si>
  <si>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</si>
  <si>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</si>
  <si>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</si>
  <si>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</si>
  <si>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</si>
  <si>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</si>
  <si>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</si>
  <si>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</si>
  <si>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</si>
  <si>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</si>
  <si>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</si>
  <si>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</si>
  <si>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</si>
  <si>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</si>
  <si>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</si>
  <si>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</si>
  <si>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</si>
  <si>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</si>
  <si>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</si>
  <si>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</si>
  <si>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</si>
  <si>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</si>
  <si>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</si>
  <si>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</si>
  <si>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</si>
  <si>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</si>
  <si>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</si>
  <si>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</si>
  <si>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</si>
  <si>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</si>
  <si>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</si>
  <si>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</si>
  <si>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</si>
  <si>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</si>
  <si>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</si>
  <si>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</si>
  <si>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</si>
  <si>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</si>
  <si>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</si>
  <si>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</si>
  <si>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</si>
  <si>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</si>
  <si>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</si>
  <si>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</si>
  <si>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</si>
  <si>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</si>
  <si>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</si>
  <si>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</si>
  <si>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</si>
  <si>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</si>
  <si>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</si>
  <si>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</si>
  <si>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</si>
  <si>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</si>
  <si>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</si>
  <si>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</si>
  <si>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</si>
  <si>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</si>
  <si>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</si>
  <si>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</si>
  <si>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</si>
  <si>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</si>
  <si>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</si>
  <si>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</si>
  <si>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</si>
  <si>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</si>
  <si>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</si>
  <si>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</si>
  <si>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</si>
  <si>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</si>
  <si>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</si>
  <si>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</si>
  <si>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</si>
  <si>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</si>
  <si>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</si>
  <si>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</si>
  <si>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</si>
  <si>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</si>
  <si>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</si>
  <si>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</si>
  <si>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</si>
  <si>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</si>
  <si>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</si>
  <si>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</si>
  <si>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</si>
  <si>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</si>
  <si>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</si>
  <si>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</si>
  <si>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</si>
  <si>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</si>
  <si>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</si>
  <si>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</si>
  <si>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</si>
  <si>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</si>
  <si>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</si>
  <si>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</si>
  <si>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</si>
  <si>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</si>
  <si>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</si>
  <si>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</si>
  <si>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</si>
  <si>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</si>
  <si>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</si>
  <si>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</si>
  <si>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</si>
  <si>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</si>
  <si>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</si>
  <si>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</si>
  <si>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</si>
  <si>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</si>
  <si>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</si>
  <si>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</si>
  <si>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</si>
  <si>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</si>
  <si>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</si>
  <si>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</si>
  <si>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</si>
  <si>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</si>
  <si>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</si>
  <si>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</si>
  <si>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</si>
  <si>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</si>
  <si>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</si>
  <si>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</si>
  <si>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</si>
  <si>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</si>
  <si>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</si>
  <si>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</si>
  <si>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</si>
  <si>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</si>
  <si>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</si>
  <si>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</si>
  <si>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</si>
  <si>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</si>
  <si>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</si>
  <si>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</si>
  <si>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</si>
  <si>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</si>
  <si>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</si>
  <si>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</si>
  <si>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</si>
  <si>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</si>
  <si>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</si>
  <si>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</si>
  <si>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</si>
  <si>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</si>
  <si>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</si>
  <si>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</si>
  <si>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</si>
  <si>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</si>
  <si>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</si>
  <si>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</si>
  <si>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</si>
  <si>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</si>
  <si>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</si>
  <si>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</si>
  <si>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</si>
  <si>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</si>
  <si>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</si>
  <si>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</si>
  <si>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</si>
  <si>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</si>
  <si>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</si>
  <si>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</si>
  <si>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</si>
  <si>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</si>
  <si>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</si>
  <si>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</si>
  <si>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</si>
  <si>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</si>
  <si>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</si>
  <si>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</si>
  <si>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</si>
  <si>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</si>
  <si>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</si>
  <si>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</si>
  <si>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</si>
  <si>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</si>
  <si>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</si>
  <si>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</si>
  <si>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</si>
  <si>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</si>
  <si>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</si>
  <si>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</si>
  <si>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</si>
  <si>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</si>
  <si>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</si>
  <si>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</si>
  <si>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</si>
  <si>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</si>
  <si>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</si>
  <si>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</si>
  <si>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</si>
  <si>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</si>
  <si>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</si>
  <si>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</si>
  <si>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</si>
  <si>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</si>
  <si>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</si>
  <si>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</si>
  <si>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</si>
  <si>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</si>
  <si>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</si>
  <si>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</si>
  <si>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</si>
  <si>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</si>
  <si>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</si>
  <si>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</si>
  <si>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</si>
  <si>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</si>
  <si>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</si>
  <si>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</si>
  <si>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</si>
  <si>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</si>
  <si>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</si>
  <si>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</si>
  <si>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</si>
  <si>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</si>
  <si>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</si>
  <si>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</si>
  <si>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</si>
  <si>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</si>
  <si>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</si>
  <si>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</si>
  <si>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</si>
  <si>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</si>
  <si>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</si>
  <si>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</si>
  <si>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</si>
  <si>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</si>
  <si>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</si>
  <si>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</si>
  <si>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</si>
  <si>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</si>
  <si>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r>
      <t>Spolu</t>
    </r>
    <r>
      <rPr>
        <sz val="12"/>
        <rFont val="Times New Roman"/>
        <family val="1"/>
      </rPr>
      <t xml:space="preserve"> [R1+R6+R7+R8]</t>
    </r>
  </si>
  <si>
    <r>
      <t xml:space="preserve">2) všetky údaje o výnosoch a nákladoch  sa uvádzajú </t>
    </r>
    <r>
      <rPr>
        <sz val="11"/>
        <rFont val="Times New Roman"/>
        <family val="1"/>
        <charset val="238"/>
      </rPr>
      <t>v Eur</t>
    </r>
  </si>
  <si>
    <t>Zamestnanci platení z dotácie MŠVVaŠ SR</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</si>
  <si>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</si>
  <si>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 xml:space="preserve">Nevyčerpaná dotácia (+) / nedoplatok dotácie (-) k 31. 12. predchádzajúceho roka  
[R4_SC = R6_SA]                         </t>
  </si>
  <si>
    <t>86a</t>
  </si>
  <si>
    <t>Projektovaná lôžková kapacita študentského domova k 31. 12. kalendárneho roka (v počte miest)</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</si>
  <si>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</si>
  <si>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</si>
  <si>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</si>
  <si>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</si>
  <si>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</si>
  <si>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</si>
  <si>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</si>
  <si>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</si>
  <si>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</si>
  <si>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</si>
  <si>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</si>
  <si>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</si>
  <si>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</si>
  <si>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</si>
  <si>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T21_R1_SB + T11_R10a_SB - T5_R86a_SC = T21_R1_SH</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</si>
  <si>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</si>
  <si>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</si>
  <si>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</si>
  <si>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</si>
  <si>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</si>
  <si>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</si>
  <si>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</si>
  <si>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</si>
  <si>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</si>
  <si>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</si>
  <si>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</si>
  <si>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r>
      <t xml:space="preserve">Nárok na príspevok zo štátneho rozpočtu na jedlá podľa metodiky </t>
    </r>
    <r>
      <rPr>
        <sz val="12"/>
        <rFont val="Times New Roman"/>
        <family val="1"/>
      </rPr>
      <t xml:space="preserve">                                     </t>
    </r>
  </si>
  <si>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</si>
  <si>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</si>
  <si>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</si>
  <si>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</si>
  <si>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</si>
  <si>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</si>
  <si>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</si>
  <si>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</si>
  <si>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</si>
  <si>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</si>
  <si>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</si>
  <si>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</si>
  <si>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</si>
  <si>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</si>
  <si>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</si>
  <si>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</si>
  <si>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</si>
  <si>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</si>
  <si>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</si>
  <si>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</si>
  <si>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</si>
  <si>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</si>
  <si>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</si>
  <si>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</si>
  <si>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</si>
  <si>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</si>
  <si>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</si>
  <si>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</si>
  <si>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</si>
  <si>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</si>
  <si>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</si>
  <si>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</si>
  <si>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</si>
  <si>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</si>
  <si>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</si>
  <si>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</si>
  <si>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</si>
  <si>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uvádzajú sa štipendiá vyplatené zo štátneho rozpočtu, kód v CRŠ: 1</t>
  </si>
  <si>
    <t>- iné analyticky sledované náklady (účet 511 006-008, 511 056)</t>
  </si>
  <si>
    <t xml:space="preserve"> - poistné náklady (havarijné, majetok, na študentov) (účet 549 004, 549 014, 549 015, 549 054)</t>
  </si>
  <si>
    <t>Priemerné platy</t>
  </si>
  <si>
    <t>I=H/D/12</t>
  </si>
  <si>
    <t>- vysokoškolskí učitelia s funkčným zaradením "profesor"                 *)</t>
  </si>
  <si>
    <t>*) medzi profesorov sa započítava aj funkčné zaradenie "hosťujúci profesor"</t>
  </si>
  <si>
    <t xml:space="preserve">- náklady na tvorbu ostatných fondov (účty  556 510, 556 520) </t>
  </si>
  <si>
    <t>- ostatných fondov (účet  656 510, 656 520)</t>
  </si>
  <si>
    <t>- náklady na tvorbu fondu na podporu štúdia študentov so špecifickými potrebami 
  (účet 556 300)</t>
  </si>
  <si>
    <t>- fondu na podporu štúdia študentov so špecifickými potrebami 
  (účet 656 300)</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</si>
  <si>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</si>
  <si>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</si>
  <si>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</si>
  <si>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</si>
  <si>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</si>
  <si>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</si>
  <si>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</si>
  <si>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</si>
  <si>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</si>
  <si>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</si>
  <si>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</si>
  <si>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</si>
  <si>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</si>
  <si>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</si>
  <si>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</si>
  <si>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t>L= G+H+I+J+K</t>
  </si>
  <si>
    <t>-za dosiahnutie vynikajúceho výsledku v oblasti štúdia [R6+R7]</t>
  </si>
  <si>
    <t>-za dosiahnutie vynikajúceho výsledku vo výskume a vývoji [R9+R10]</t>
  </si>
  <si>
    <t>Zmeny stavu zásob vlastnej výroby (účtová skupina 611-614)</t>
  </si>
  <si>
    <t>Aktivácia (účet 621-624)</t>
  </si>
  <si>
    <t>Príspevky z podielu zaplatenej dane (účet 665)</t>
  </si>
  <si>
    <t>- ostatné energie (502 099)</t>
  </si>
  <si>
    <t>- dopravné služby (účet 518 012, 518 512)</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</si>
  <si>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</si>
  <si>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</si>
  <si>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</si>
  <si>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</si>
  <si>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</si>
  <si>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iné analyticky sledované náklady (účet 549 005-006, 549 012)</t>
  </si>
  <si>
    <t>- tvorba fondu z výnosov z predaja (a likvidácie) majetku (účet 413 117)</t>
  </si>
  <si>
    <t>- vložné na konferencie (649 018)</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</si>
  <si>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</si>
  <si>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</si>
  <si>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</si>
  <si>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</si>
  <si>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</si>
  <si>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</si>
  <si>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</si>
  <si>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t>- dary (účet 649 009) (646 001) (646 002)</t>
  </si>
  <si>
    <t>K=A+C+E+G+I</t>
  </si>
  <si>
    <t>L=B+D+F+H+J</t>
  </si>
  <si>
    <t>Výnos z dotácie zo štátneho rozpočtu na študentské domovy (vrátane zmluvných zariadení a valorizácie miezd ŠJ)</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</si>
  <si>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</si>
  <si>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</si>
  <si>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</si>
  <si>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</si>
  <si>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</si>
  <si>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</si>
  <si>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za súbežné štúdium v dennej forme  (§ 92 ods. 5, 648 026)</t>
  </si>
  <si>
    <t>- za prekročenie štandardnej dĺžky štúdia v dennej forme (§ 92 ods. 6) (648 001)</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</si>
  <si>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</si>
  <si>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</si>
  <si>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</si>
  <si>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</si>
  <si>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</si>
  <si>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</si>
  <si>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 poplatky za vydanie dokladov o absolvovaní štúdia (§92, ods. 15, účet 648 024)</t>
  </si>
  <si>
    <t>- poplatky za uznávanie rovnocennosti dokladov o štúdiu (§92, ods. 15, účet 648 025)</t>
  </si>
  <si>
    <t>- školné za prekročenie štandardnej dĺžky štúdia účet 648 001</t>
  </si>
  <si>
    <t>- školné od cudzincov (§ 92 ods. 9 zákona) účty  648 002, 648  023</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</si>
  <si>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</si>
  <si>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</si>
  <si>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</si>
  <si>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</si>
  <si>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</si>
  <si>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Pod pojmom "interný doktorand" sa rozumie doktorand , ktorému vysoká škola vypláca štipendium </t>
  </si>
  <si>
    <t>v zmysle § 54 zák. č. 131/2002 Z.z.o vysokých školách a o zmene a doplnení niektorých zákonov</t>
  </si>
  <si>
    <t>- ostatné služby (účet  518 035)</t>
  </si>
  <si>
    <t>kvartil q1 25%</t>
  </si>
  <si>
    <t>kvartil q3 75%</t>
  </si>
  <si>
    <t>medián *) = stredná hodnota</t>
  </si>
  <si>
    <r>
      <t>Výnosy zo školného</t>
    </r>
    <r>
      <rPr>
        <sz val="12"/>
        <color indexed="8"/>
        <rFont val="Times New Roman"/>
        <family val="1"/>
      </rPr>
      <t xml:space="preserve">  [SUM (R2:R5)]</t>
    </r>
  </si>
  <si>
    <t xml:space="preserve">- iné analyticky sledované náklady (účty 518 003, 518 013, 518 015-018, 518 020-030, 518 031-034 , 518 040, 518 041, 518 529, 518 530, 518 599, 518 099, ) </t>
  </si>
  <si>
    <t>zdroj 1AA + 3AA spolu</t>
  </si>
  <si>
    <t>zdroj 1AC + 3AC spolu</t>
  </si>
  <si>
    <t>zdroj 1AA1; 3AA1</t>
  </si>
  <si>
    <t>zdroj 1AA2; 3AA2</t>
  </si>
  <si>
    <t>Iné nezaradené</t>
  </si>
  <si>
    <t>V prípade, že ešte niektorá VVŠ vypláca doktorandské štipendiá pozadu (ako "mzdy zamestancom"), výška nákladov vykazovaná k 31.12.2018 zohľadňuje aj úhradu štipendií doktorandov, vyplatených v januári  2019 za december 2018</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</si>
  <si>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</si>
  <si>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</si>
  <si>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</si>
  <si>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</si>
  <si>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</si>
  <si>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</si>
  <si>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</si>
  <si>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</si>
  <si>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</si>
  <si>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</si>
  <si>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</si>
  <si>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</si>
  <si>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</si>
  <si>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</si>
  <si>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</si>
  <si>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Mzdové náklady (účet 521)</t>
    </r>
    <r>
      <rPr>
        <sz val="12"/>
        <color theme="1"/>
        <rFont val="Times New Roman"/>
        <family val="1"/>
      </rPr>
      <t xml:space="preserve">  [SUM(R56:R57)]</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</si>
  <si>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</si>
  <si>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</si>
  <si>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t>- vložné na konferencie  (účet 518 004, 518 054)</t>
  </si>
  <si>
    <t>- za externú formu štúdia (§ 92 ods. 4) (648 020, 648 011)</t>
  </si>
  <si>
    <t xml:space="preserve"> - za cudzojazyčné štúdium dennou formou (§ 92 ods. 8 a 9) (648 002, 648 010, 648 023)</t>
  </si>
  <si>
    <t>- za cudzojazyčné štúdium dennou formou, 648 010</t>
  </si>
  <si>
    <t>- školné od externých študentov (§ 92 ods. 4  zákona)  účet 648 020,648011</t>
  </si>
  <si>
    <t>-komunikačná infraštruktúra (713 006)</t>
  </si>
  <si>
    <r>
      <t>Iné ostatné výnosy (účet 646, 649)</t>
    </r>
    <r>
      <rPr>
        <b/>
        <sz val="14"/>
        <rFont val="Times New Roman"/>
        <family val="1"/>
        <charset val="238"/>
      </rPr>
      <t xml:space="preserve"> </t>
    </r>
    <r>
      <rPr>
        <b/>
        <sz val="12"/>
        <rFont val="Times New Roman"/>
        <family val="1"/>
        <charset val="238"/>
      </rPr>
      <t>[SUM(R35:R44)]</t>
    </r>
  </si>
  <si>
    <t>- telekomunikačná technika  (713 003)</t>
  </si>
  <si>
    <r>
      <t>Dotácia na kapitálové výdavky z prostriedkov EÚ (štrukturálnych fondov</t>
    </r>
    <r>
      <rPr>
        <b/>
        <sz val="12"/>
        <rFont val="Times New Roman"/>
        <family val="1"/>
        <charset val="238"/>
      </rPr>
      <t xml:space="preserve"> vrátane spolufinancovania)</t>
    </r>
  </si>
  <si>
    <t>*)</t>
  </si>
  <si>
    <t>Nákup strojov, prístrojov, zariadení, techniky a náradia [SUM(R5:R10)]</t>
  </si>
  <si>
    <t>Výdavky na obstaranie a technické zhodnotenie dlhobého majetku spolu [R1+SUM(R3:R4)+SUM(R11:R16)]</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</si>
  <si>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</si>
  <si>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</si>
  <si>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</si>
  <si>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</si>
  <si>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</si>
  <si>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</si>
  <si>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</si>
  <si>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r>
      <t xml:space="preserve">Počet študentov poberajúcich  štipendiá z vlastných zdrojov </t>
    </r>
    <r>
      <rPr>
        <b/>
        <vertAlign val="superscript"/>
        <sz val="12"/>
        <color theme="1"/>
        <rFont val="Times New Roman"/>
        <family val="1"/>
        <charset val="238"/>
      </rPr>
      <t>2</t>
    </r>
    <r>
      <rPr>
        <b/>
        <sz val="12"/>
        <color theme="1"/>
        <rFont val="Times New Roman"/>
        <family val="1"/>
        <charset val="238"/>
      </rPr>
      <t xml:space="preserve">) </t>
    </r>
  </si>
  <si>
    <t>Zákonné poplatky-školné</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</si>
  <si>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</si>
  <si>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</si>
  <si>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</si>
  <si>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</si>
  <si>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</si>
  <si>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</si>
  <si>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</si>
  <si>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</si>
  <si>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</si>
  <si>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</si>
  <si>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</si>
  <si>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</si>
  <si>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</si>
  <si>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</si>
  <si>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</si>
  <si>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</si>
  <si>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</si>
  <si>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</si>
  <si>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</si>
  <si>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</si>
  <si>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</si>
  <si>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</si>
  <si>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</si>
  <si>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</si>
  <si>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</si>
  <si>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r>
      <t xml:space="preserve">Čísla účtov v </t>
    </r>
    <r>
      <rPr>
        <b/>
        <sz val="12"/>
        <color rgb="FF0000FF"/>
        <rFont val="Times New Roman"/>
        <family val="1"/>
        <charset val="238"/>
      </rPr>
      <t>tvare IBAN</t>
    </r>
  </si>
  <si>
    <t>zdroj 1AB + 3AB spolu</t>
  </si>
  <si>
    <t>zdroj 11S1; 13S1</t>
  </si>
  <si>
    <t>zdroj 11S2; 13S2</t>
  </si>
  <si>
    <t>zdroj 11T1; 13T1</t>
  </si>
  <si>
    <t>zdroj 11T2; 13T2</t>
  </si>
  <si>
    <t>zdroj 1AC1; 3AC1</t>
  </si>
  <si>
    <t>zdroj 1AC2; 3AC2</t>
  </si>
  <si>
    <t>zdroj 1AB1; 3AB1</t>
  </si>
  <si>
    <t>zdroj 1AB2; 3AB2</t>
  </si>
  <si>
    <t>zdroj 1AM + 3AM spolu</t>
  </si>
  <si>
    <t>zdroj 1AM1; 3AM1</t>
  </si>
  <si>
    <t>zdroj 1AM2; 3AM2</t>
  </si>
  <si>
    <t>zdroj 1AJ1; 3AJ1</t>
  </si>
  <si>
    <t>zdroj 1AJ2; 3AJ2</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</si>
  <si>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</si>
  <si>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</si>
  <si>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</si>
  <si>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</si>
  <si>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</si>
  <si>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</si>
  <si>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</si>
  <si>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Stav k 31. 12. 2020</t>
  </si>
  <si>
    <t>Náklady
hlavnej činnosti
2020</t>
  </si>
  <si>
    <t>- iné analyticky sledované výnosy (účty 602 002-007, 602 011-018, 602 099, 602 199)</t>
  </si>
  <si>
    <t>- výnosy  účtu 648 (648 007-8, 648 009, 648 016, 648 018-19, 648 022, 648 099)</t>
  </si>
  <si>
    <t>- ostatné výnosy (účty 649 001-8, 649 012, 649 019-026, 649 098, 649 099)</t>
  </si>
  <si>
    <t>Prijaté príspevky od fyzických osôb (účt 663)</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</si>
  <si>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</si>
  <si>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</si>
  <si>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</si>
  <si>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 iné analyticky sledované náklady (účty 501 005-006, 501 013-018, 501 019, 501077)</t>
  </si>
  <si>
    <t>- opravy a udržiavanie strojov, prístrojov, zariadení a inventára  (účet 511 002, 511 052)</t>
  </si>
  <si>
    <t>- zahraničné cestovné  (účet 512 002, 512 003, 512 004, 512 005, 512 052)</t>
  </si>
  <si>
    <t xml:space="preserve"> - MZDY (účty 521 001-008, 521 012, 521 013)</t>
  </si>
  <si>
    <t xml:space="preserve"> - ostatné zákonné sociálne náklady (účet 527 006, 527 099)</t>
  </si>
  <si>
    <t xml:space="preserve">- Ostatné náklady účty 541 až 548 </t>
  </si>
  <si>
    <t xml:space="preserve"> - štipendiá z vlastných zdrojov (549 007-010, 549 019, 549 020, 549 022) </t>
  </si>
  <si>
    <t xml:space="preserve"> - ostatné iné náklady (účet 549 021, 549 098, 549 099, 549 011, 549 013)</t>
  </si>
  <si>
    <t xml:space="preserve"> - odpisy DN a HM nadobudnutého z kapitálových dotácií z EÚ (zo štrukturálnych fondov) (účet 551 004, 551 300, 551 321, 551 323 )</t>
  </si>
  <si>
    <r>
      <t>Vnútroorganizačné prevody nákladov</t>
    </r>
    <r>
      <rPr>
        <sz val="12"/>
        <color theme="1"/>
        <rFont val="Times New Roman"/>
        <family val="1"/>
      </rPr>
      <t xml:space="preserve"> </t>
    </r>
    <r>
      <rPr>
        <b/>
        <sz val="12"/>
        <color theme="1"/>
        <rFont val="Times New Roman"/>
        <family val="1"/>
      </rPr>
      <t>(účtová skupina 57)</t>
    </r>
  </si>
  <si>
    <r>
      <t xml:space="preserve">Spolu </t>
    </r>
    <r>
      <rPr>
        <sz val="12"/>
        <color theme="1"/>
        <rFont val="Times New Roman"/>
        <family val="1"/>
      </rPr>
      <t>[R1+R14+R21+R22+R27+R35+R38+R39+R55+SUM (R61:R63) +SUM (R70:R74)+R84+R93+R94+R95]</t>
    </r>
  </si>
  <si>
    <r>
      <t>Výnosy z poplatkov spojených so štúdiom (účet 648) [SUM(R2</t>
    </r>
    <r>
      <rPr>
        <b/>
        <sz val="12"/>
        <color rgb="FFFF0000"/>
        <rFont val="Times New Roman"/>
        <family val="1"/>
        <charset val="238"/>
      </rPr>
      <t>7</t>
    </r>
    <r>
      <rPr>
        <b/>
        <sz val="12"/>
        <rFont val="Times New Roman"/>
        <family val="1"/>
        <charset val="238"/>
      </rPr>
      <t>:R</t>
    </r>
    <r>
      <rPr>
        <b/>
        <sz val="12"/>
        <color rgb="FFFF0000"/>
        <rFont val="Times New Roman"/>
        <family val="1"/>
        <charset val="238"/>
      </rPr>
      <t>32</t>
    </r>
    <r>
      <rPr>
        <b/>
        <sz val="12"/>
        <rFont val="Times New Roman"/>
        <family val="1"/>
        <charset val="238"/>
      </rPr>
      <t xml:space="preserve">)] </t>
    </r>
  </si>
  <si>
    <r>
      <t>Dotácia na kapitálové výdavky zo štátneho rozpočtu  (111</t>
    </r>
    <r>
      <rPr>
        <b/>
        <sz val="12"/>
        <rFont val="Times New Roman"/>
        <family val="1"/>
      </rPr>
      <t>)</t>
    </r>
  </si>
  <si>
    <t xml:space="preserve">Výdavky natehotenské štipendiá (§ 96 zákona) za kalendárny rok </t>
  </si>
  <si>
    <r>
      <t>Počet študentov poberajúcich tehotenskée štipendiá v osobomesiacoch</t>
    </r>
    <r>
      <rPr>
        <b/>
        <sz val="9"/>
        <rFont val="Times New Roman"/>
        <family val="1"/>
        <charset val="238"/>
      </rPr>
      <t xml:space="preserve"> </t>
    </r>
    <r>
      <rPr>
        <b/>
        <vertAlign val="superscript"/>
        <sz val="14"/>
        <rFont val="Times New Roman"/>
        <family val="1"/>
        <charset val="238"/>
      </rPr>
      <t>1)</t>
    </r>
  </si>
  <si>
    <r>
      <t xml:space="preserve">Počet študentov poberajúcich tehotenské štipendiá  </t>
    </r>
    <r>
      <rPr>
        <b/>
        <vertAlign val="superscript"/>
        <sz val="14"/>
        <rFont val="Times New Roman"/>
        <family val="1"/>
        <charset val="238"/>
      </rPr>
      <t>2)</t>
    </r>
  </si>
  <si>
    <t>Príjem z dotácie poskytnutej na tehotenské štipendiá v rámci dotačnej zmluvy z kapitoly     MŠVVaŠ k 31.12.</t>
  </si>
  <si>
    <t>uvádzajú sa štipendiá vyplatené zo štátneho rozpočtu, kód v CRŠ: 21</t>
  </si>
  <si>
    <t>Počet študentov poberajúcich tehotenské štipendium</t>
  </si>
  <si>
    <t xml:space="preserve">Počet študentov poberajúcichtehotenské štipendium </t>
  </si>
  <si>
    <t>Tabuľka č. 8a: Údaje o systéme sociálnej podpory - časť  tehotenské štipendiá  (§ 96b zákona) 
za roky 2020 a 2021</t>
  </si>
  <si>
    <t xml:space="preserve">1) V stĺpcoch B a D sa uvádza prepočítaný počet študentiek určený ako počet osobomesiacov, počas ktorých bolo poskytované tehotenské štipendium </t>
  </si>
  <si>
    <t xml:space="preserve">2) V stĺpcoch B a D sa uvádza celkový (fyzický) počet študentiek, ktorým bolo v príslušnom kalendárnom roku poskytnuté motivačné štipendium bez ohľadu na počet mesiacov. </t>
  </si>
  <si>
    <r>
      <t xml:space="preserve">   - Prvok 077 15 01</t>
    </r>
    <r>
      <rPr>
        <sz val="12"/>
        <color rgb="FFFF0000"/>
        <rFont val="Times New Roman"/>
        <family val="1"/>
        <charset val="238"/>
      </rPr>
      <t>)*</t>
    </r>
  </si>
  <si>
    <t>)*</t>
  </si>
  <si>
    <t>uvádza sa  skutočne poskytnutá dotácia na sociálne a tehotenské štipendiá  (spolu)</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</si>
  <si>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2021</t>
    </r>
    <r>
      <rPr>
        <b/>
        <sz val="14"/>
        <color rgb="FFFF0000"/>
        <rFont val="Times New Roman"/>
        <family val="1"/>
        <charset val="238"/>
      </rPr>
      <t xml:space="preserve">  </t>
    </r>
    <r>
      <rPr>
        <b/>
        <sz val="14"/>
        <rFont val="Times New Roman"/>
        <family val="1"/>
      </rPr>
      <t xml:space="preserve">na programe 077 </t>
    </r>
  </si>
  <si>
    <r>
      <t>Tabuľka č. 2: Príjmy verejnej vysokej školy v roku 2021</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</si>
  <si>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2020 a 2021</t>
  </si>
  <si>
    <t>Rozdiel 2021-2020</t>
  </si>
  <si>
    <r>
      <t>Tabuľka č. 4: Výnosy verejnej vysokej školy zo školného a z poplatkov spojených so štúdiom  
v rokoch 2020</t>
    </r>
    <r>
      <rPr>
        <b/>
        <sz val="14"/>
        <color rgb="FFFF0000"/>
        <rFont val="Times New Roman"/>
        <family val="1"/>
        <charset val="238"/>
      </rPr>
      <t xml:space="preserve"> </t>
    </r>
    <r>
      <rPr>
        <b/>
        <sz val="14"/>
        <rFont val="Times New Roman"/>
        <family val="1"/>
        <charset val="238"/>
      </rPr>
      <t>a 2021</t>
    </r>
    <r>
      <rPr>
        <b/>
        <sz val="14"/>
        <color rgb="FFFF0000"/>
        <rFont val="Times New Roman"/>
        <family val="1"/>
        <charset val="238"/>
      </rPr>
      <t xml:space="preserve"> </t>
    </r>
  </si>
  <si>
    <t>Tabuľka č. 5: Náklady verejnej vysokej školy v rokoch 2020 a 2021</t>
  </si>
  <si>
    <t>Tabuľka č. 6: Zamestnanci a náklady na mzdy verejnej vysokej školy v roku 2021</t>
  </si>
  <si>
    <t>Priemerný evidenčný prepočítaný počet zamestnancov za rok 2021</t>
  </si>
  <si>
    <t>Tabuľka č. 6a: Zamestnanci a náklady na mzdy verejnej vysokej školy v roku 2021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</si>
  <si>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2021</t>
    </r>
  </si>
  <si>
    <t xml:space="preserve">Tabuľka č. 7: Náklady verejnej vysokej školy na štipendiá doktorandov v dennej forme štúdia v roku 2021 </t>
  </si>
  <si>
    <t>Počet osobomesiacov interných doktorandov spolu za 2021</t>
  </si>
  <si>
    <t>Tabuľka č. 8: Údaje o systéme sociálnej podpory - časť  sociálne štipendiá  (§ 96 zákona) 
za roky 2020 a 2021</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</si>
  <si>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2020 a 2021</t>
    </r>
  </si>
  <si>
    <r>
      <t>Tabuľka č. 10: Údaje o20 systéme sociálnej podpory  - časť výnosy a náklady</t>
    </r>
    <r>
      <rPr>
        <b/>
        <vertAlign val="superscript"/>
        <sz val="14"/>
        <rFont val="Times New Roman"/>
        <family val="1"/>
      </rPr>
      <t>1)</t>
    </r>
    <r>
      <rPr>
        <b/>
        <sz val="14"/>
        <rFont val="Times New Roman"/>
        <family val="1"/>
      </rPr>
      <t xml:space="preserve"> študentských jedální 
za roky 2020 a 2021</t>
    </r>
  </si>
  <si>
    <t>Tabuľka č. 11: Zdroje verejnej vysokej školy na obstaranie a technické zhodnotenie dlhodobého  majetku v rokoch 2020 a 2021</t>
  </si>
  <si>
    <t>zdroj 131H, 131I, 131J  len za ŠD..... ????p. Filčáková</t>
  </si>
  <si>
    <t>Tabuľka č. 12: Výdavky verejnej vysokej školy na obstaranie a technické zhodnotenie dlhodobého majetku v roku 2021</t>
  </si>
  <si>
    <r>
      <t xml:space="preserve">Čerpanie kapitálovej dotácie v roku 2021
</t>
    </r>
    <r>
      <rPr>
        <b/>
        <sz val="11"/>
        <color theme="1"/>
        <rFont val="Times New Roman"/>
        <family val="1"/>
      </rPr>
      <t>z prostriedkov EÚ (štrukturálnych fondov)</t>
    </r>
  </si>
  <si>
    <t xml:space="preserve">Čerpanie bežnej dotácie v roku 2021 prostredníctvom fondu reprodukcie </t>
  </si>
  <si>
    <t>Tabuľka č. 13: Stav a vývoj finančných fondov verejnej vysokej školy v rokoch 2020 a 2021</t>
  </si>
  <si>
    <t>Tabuľka č. 16: Štruktúra a stav finančných prostriedkov na bankových účtoch verejnej vysokej školy
   k 31. decembru 2021</t>
  </si>
  <si>
    <t>Stav účtu k 31.12.2021</t>
  </si>
  <si>
    <t>Tabuľka č. 17: Príjmy verejnej vysokej školy z prostriedkov EÚ a z prostriedkov na ich spolufinancovanie 
zo štátneho rozpočtu z kapitoly MŠVVaŠ SR a z iných kapitol štátneho rozpočtu v roku 2021</t>
  </si>
  <si>
    <r>
      <t>Tabuľka č. 18: Príjmy z dotácií verejnej vysokej škole zo štátneho rozpočtu z kapitoly MŠVVaŠ SR 
poskytnuté mimo programu 077 a mimo príjmov z prostriedkov EÚ (zo štrukturálnych fondov) v roku 2021</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</si>
  <si>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2020 a 2021 </t>
  </si>
  <si>
    <t xml:space="preserve">Tabuľka č. 20: Motivačné štipendiá  v rokoch 2020 a 2021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</si>
  <si>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 xml:space="preserve">v rokoch 2020 a 2021 </t>
    </r>
  </si>
  <si>
    <t>Stav k 31. 12. 2021</t>
  </si>
  <si>
    <t xml:space="preserve">Tabuľka č. 22: Výnosy verejnej vysokej školy v roku 2021 v oblasti sociálnej podpory študentov </t>
  </si>
  <si>
    <t>Výnosy
v hlavnej činnosti
2020</t>
  </si>
  <si>
    <r>
      <t>Výnosy
hlavnej činnosti
2021</t>
    </r>
    <r>
      <rPr>
        <sz val="12"/>
        <color indexed="10"/>
        <rFont val="Times New Roman"/>
        <family val="1"/>
        <charset val="238"/>
      </rPr>
      <t xml:space="preserve"> </t>
    </r>
  </si>
  <si>
    <t>Náklady
hlavnej činnosti
2021</t>
  </si>
  <si>
    <t xml:space="preserve">Tabuľka č .23:  Náklady verejnej vysokej školy  v roku 2021 v oblasti sociálnej podpory študentov </t>
  </si>
  <si>
    <t>- ostatný materiál (účet 501 099, 501 030, 501 513, 501 516, 501 519, 501 599)</t>
  </si>
  <si>
    <r>
      <t xml:space="preserve"> - odpisy ostatného DN a HM (účet 551 002, </t>
    </r>
    <r>
      <rPr>
        <b/>
        <sz val="12"/>
        <rFont val="Times New Roman"/>
        <family val="1"/>
      </rPr>
      <t>551 130</t>
    </r>
    <r>
      <rPr>
        <sz val="12"/>
        <rFont val="Times New Roman"/>
        <family val="1"/>
      </rPr>
      <t xml:space="preserve">, </t>
    </r>
    <r>
      <rPr>
        <b/>
        <sz val="12"/>
        <rFont val="Times New Roman"/>
        <family val="1"/>
      </rPr>
      <t>551 131</t>
    </r>
    <r>
      <rPr>
        <sz val="12"/>
        <rFont val="Times New Roman"/>
        <family val="1"/>
      </rPr>
      <t xml:space="preserve">, 551 133, 551 200, 551 221, 551 223, </t>
    </r>
    <r>
      <rPr>
        <b/>
        <sz val="12"/>
        <rFont val="Times New Roman"/>
        <family val="1"/>
      </rPr>
      <t>551 400</t>
    </r>
    <r>
      <rPr>
        <sz val="12"/>
        <rFont val="Times New Roman"/>
        <family val="1"/>
      </rPr>
      <t xml:space="preserve">, </t>
    </r>
    <r>
      <rPr>
        <b/>
        <sz val="12"/>
        <rFont val="Times New Roman"/>
        <family val="1"/>
      </rPr>
      <t>551 500</t>
    </r>
    <r>
      <rPr>
        <sz val="12"/>
        <rFont val="Times New Roman"/>
        <family val="1"/>
      </rPr>
      <t>,</t>
    </r>
    <r>
      <rPr>
        <b/>
        <sz val="12"/>
        <rFont val="Times New Roman"/>
        <family val="1"/>
      </rPr>
      <t xml:space="preserve"> 551 521</t>
    </r>
    <r>
      <rPr>
        <sz val="12"/>
        <rFont val="Times New Roman"/>
        <family val="1"/>
      </rPr>
      <t>, 551 900, 551 921, 551 923)</t>
    </r>
  </si>
  <si>
    <t>zdroj 1AA + 3AA spolu (MH SR OP II)</t>
  </si>
  <si>
    <t>23c</t>
  </si>
  <si>
    <t>23d</t>
  </si>
  <si>
    <t>zdroj 1AA + 3AA spolu (SIEA OP KŽP)</t>
  </si>
  <si>
    <t>23e</t>
  </si>
  <si>
    <t>23f</t>
  </si>
  <si>
    <t>zdroj 1AJ + 3AJ spolu (MIRRI Interreg + CBC ENI)</t>
  </si>
  <si>
    <t>Botanická záhrada</t>
  </si>
  <si>
    <t>Zahraniční lektori</t>
  </si>
  <si>
    <t>MZ SR projekt 07B0104 Rezident</t>
  </si>
  <si>
    <t>MK SR fond na podporu umenia</t>
  </si>
  <si>
    <t>1c</t>
  </si>
  <si>
    <t>Sanet + SAV Prírodov. Fak.</t>
  </si>
  <si>
    <t>1d</t>
  </si>
  <si>
    <t>MZ SR projekt 07B0307 / 3 rojekty/</t>
  </si>
  <si>
    <t>1e</t>
  </si>
  <si>
    <t>APVV pre spoluriešiteľov</t>
  </si>
  <si>
    <t>1f</t>
  </si>
  <si>
    <t>MD SR</t>
  </si>
  <si>
    <t xml:space="preserve"> Vyšehradský fond</t>
  </si>
  <si>
    <t>SK NIC Sokol</t>
  </si>
  <si>
    <t>3c</t>
  </si>
  <si>
    <t>BZ,UK príspevky</t>
  </si>
  <si>
    <t>3d</t>
  </si>
  <si>
    <t>Príspevky pre TIP</t>
  </si>
  <si>
    <t>3e</t>
  </si>
  <si>
    <t>FoPa, Fin.mechanizmus.</t>
  </si>
  <si>
    <t>3f</t>
  </si>
  <si>
    <t>InStyle Vozáriková</t>
  </si>
  <si>
    <t>IMMERSE</t>
  </si>
  <si>
    <t>RIVER EU</t>
  </si>
  <si>
    <t>4c</t>
  </si>
  <si>
    <t>SCIROCCO</t>
  </si>
  <si>
    <t>4d</t>
  </si>
  <si>
    <t>EU RESPONSE</t>
  </si>
  <si>
    <t>4e</t>
  </si>
  <si>
    <t>RUG</t>
  </si>
  <si>
    <t>4f</t>
  </si>
  <si>
    <t>Erasmus,Sokrates, SaaicDi Green</t>
  </si>
  <si>
    <t>4g</t>
  </si>
  <si>
    <t>RZ ezuce</t>
  </si>
  <si>
    <t xml:space="preserve">SK1681800000007000633256
SK4881800000007000241770
SK6581800000007000241949
SK7081800000007000241762
SK7481800000007000241690
SK9581800000007000241797
SK1081800000007000137500
SK1381800000007000137543
SK3581800000007000137535
SK3881800000007000633248
SK5781800000007000137527
SK7981800000007000137519
</t>
  </si>
  <si>
    <t>'SK3681800000007000436471</t>
  </si>
  <si>
    <t xml:space="preserve">SK0581800000007000643833
SK1481800000007000535904
SK1781800000007000634208
SK1881800000007000653978
SK2881800000007000652828
SK3081800000007000373335
SK3381800000007000658170
SK3881800000007000440315
SK4381800000007000559535
SK4481800000007000429052
SK4481800000007000540893
SK5981800000007000656538
SK6081800000007000656423
SK6881800000007000547833
SK7781800000007000634195
SK7881800000007000661337
SK8881800000007000636422
SK9281800000007000634216
SK9481800000007000657266
SK9781800000007000660801
</t>
  </si>
  <si>
    <t>'SK9181800000007000078424</t>
  </si>
  <si>
    <t>'SK3681800000007000252365</t>
  </si>
  <si>
    <t xml:space="preserve">SK4581800000007000078379
SK4781800000007000078440
SK6581800000007000078504
SK8081800000007000252349
SK8381800000007000086037
</t>
  </si>
  <si>
    <t xml:space="preserve">SK0881800000007000086029
SK2181800000007000078520
SK8681800000007000074343
SK9181800000007000633264
SK9481800000007000078467
SK9881800000007000078395
</t>
  </si>
  <si>
    <t xml:space="preserve">SK1181800000007000074335
SK1681800000007000078416
SK3981800000007000086053
SK5081800000007000078483
SK6281800000007000633301
SK6881800000007000078547
</t>
  </si>
  <si>
    <t>'SK1581800000007000467307</t>
  </si>
  <si>
    <t xml:space="preserve">SK0281800000007000633993
SK0281800000007000666197
SK0581800000007000497848
SK0781800000007000368026
SK0781800000007000528755
SK0781800000007000659608
SK1081800000007000300363
SK1181800000007000572430
SK1281800000007000664562
SK1981800000007000078459
SK1981800000007000633299
SK2381800000007000078387
SK2881800000007000078491
SK3381800000007000658752
SK3681800000007000086010
SK4181800000007000565003
SK4181800000007000570435
SK4381800000007000078512
SK4381800000007000593776
SK4481800000007000354847
SK4481800000007000645265
SK4781800000007000429677
SK4781800000007000633280
SK5481800000007000099751
SK5881800000007000086002
SK5881800000007000252357
SK5981800000007000620551
SK6081800000007000558938
SK6481800000007000074351
SK6881800000007000152655
SK6981800000007000078432
SK7381800000007000078360
SK7481800000007000664028
SK7481800000007000671594
SK7781800000007000470362
SK7881800000007000373829
SK7981800000007000358776
SK8081800000007000572449
SK8381800000007000647279
SK8981800000007000074386
SK8981800000007000333667
SK9581800000007000467710
SK9881800000007000464261
</t>
  </si>
  <si>
    <t xml:space="preserve">Názov verejnej vysokej školy:  UPJŠ v Košiciach, Šrobárova 2, 041 80 Košice
Názov fakulty:  </t>
  </si>
  <si>
    <t xml:space="preserve">Názov verejnej vysokej školy:  UPJŠ v Košiciach, Šrobárova 2, 041 80 Košice 
Názov fakulty: </t>
  </si>
  <si>
    <t xml:space="preserve">Názov verejnej vysokej školy: UPJŠ v Košiciach, Šrobárova 2, 041 80 Košice  
Názov fakulty:   </t>
  </si>
  <si>
    <t xml:space="preserve">Názov verejnej vysokej školy: UPJŠ v Košiciach, Šrobárova 2, 041 80 Košice 
Názov fakulty:  </t>
  </si>
  <si>
    <t>Názov verejnej vysokej školy:UPJŠ v Košiciach, Šrobárova 2, 041 80 Košice
Názov fakulty:</t>
  </si>
  <si>
    <t xml:space="preserve">Názov verejnej vysokej školy: UPJŠ v Košiciach, Šrobárova 2, 041 80 Košice  
Názov fakulty:  </t>
  </si>
  <si>
    <t>Názov verejnej vysokej školy: UPJŠ v Košiciach, Šrobárova 2, 041 80 Košice</t>
  </si>
  <si>
    <t xml:space="preserve">Názov verejnej vysokej školy: UPJŠ v Košiciach, Šrobárova 2, 041 80 Košice </t>
  </si>
  <si>
    <t>Názov verejnej vysokej školy:  UPJŠ v Košiciach, Šrobárova 2, 041 80 Košice</t>
  </si>
  <si>
    <t xml:space="preserve">Názov verejnej vysokej školy: UPJŠ v Košiciach, Šrobárova 2, 041 80 Košice
Názov fakulty: </t>
  </si>
  <si>
    <t xml:space="preserve">Názov verejnej vysokej školy:   UPJŠ v Košiciach, Šrobárova 2, 041 80 Košice
Názov fakulty:  </t>
  </si>
  <si>
    <t>4h</t>
  </si>
  <si>
    <t xml:space="preserve"> Efuse,Geoses,Rare 1AJ1</t>
  </si>
  <si>
    <r>
      <t>Čerpanie kapitálovej dotácie v roku 2021</t>
    </r>
    <r>
      <rPr>
        <b/>
        <sz val="11"/>
        <color theme="1"/>
        <rFont val="Times New Roman"/>
        <family val="1"/>
      </rPr>
      <t xml:space="preserve">
zo štátneho rozpočtu (111 a </t>
    </r>
    <r>
      <rPr>
        <b/>
        <sz val="11"/>
        <color rgb="FFFF0000"/>
        <rFont val="Times New Roman"/>
        <family val="1"/>
        <charset val="238"/>
      </rPr>
      <t>131H,131I, 131J,131K</t>
    </r>
    <r>
      <rPr>
        <b/>
        <sz val="11"/>
        <color theme="1"/>
        <rFont val="Times New Roman"/>
        <family val="1"/>
      </rPr>
      <t>)</t>
    </r>
  </si>
  <si>
    <r>
      <t xml:space="preserve">Čerpanie z iných zdrojov (napr. z </t>
    </r>
    <r>
      <rPr>
        <b/>
        <sz val="12"/>
        <color rgb="FFFF0000"/>
        <rFont val="Times New Roman"/>
        <family val="1"/>
        <charset val="238"/>
      </rPr>
      <t>11O5,71,1AJ1</t>
    </r>
    <r>
      <rPr>
        <b/>
        <sz val="12"/>
        <color theme="1"/>
        <rFont val="Times New Roman"/>
        <family val="1"/>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</si>
</sst>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S_k_-;\-* #,##0.00\ _S_k_-;_-* &quot;-&quot;??\ _S_k_-;_-@_-"/>
    <numFmt numFmtId="165" formatCode="#,##0_ ;[Red]\-#,##0\ "/>
    <numFmt numFmtId="166" formatCode="#,##0.00_ ;[Red]\-#,##0.00\ "/>
    <numFmt numFmtId="167" formatCode="#,##0.000"/>
    <numFmt numFmtId="168" formatCode="#,##0.00\ _€"/>
  </numFmts>
  <fonts count="109"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vertAlign val="superscript"/>
      <sz val="12"/>
      <name val="Times New Roman"/>
      <family val="1"/>
    </font>
    <font>
      <b/>
      <sz val="11"/>
      <name val="Times New Roman"/>
      <family val="1"/>
    </font>
    <font>
      <b/>
      <sz val="10"/>
      <color indexed="8"/>
      <name val="Times New Roman"/>
      <family val="1"/>
      <charset val="238"/>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sz val="10"/>
      <color rgb="FFFF0000"/>
      <name val="Times New Roman"/>
      <family val="1"/>
    </font>
    <font>
      <b/>
      <sz val="14"/>
      <color rgb="FFFF0000"/>
      <name val="Times New Roman"/>
      <family val="1"/>
      <charset val="238"/>
    </font>
    <font>
      <sz val="14"/>
      <color rgb="FFFF0000"/>
      <name val="Times New Roman"/>
      <family val="1"/>
      <charset val="238"/>
    </font>
    <font>
      <vertAlign val="superscript"/>
      <sz val="11"/>
      <name val="Times New Roman"/>
      <family val="1"/>
      <charset val="238"/>
    </font>
    <font>
      <sz val="12"/>
      <color rgb="FF0000FF"/>
      <name val="Times New Roman"/>
      <family val="1"/>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vertAlign val="superscript"/>
      <sz val="12"/>
      <color theme="1"/>
      <name val="Times New Roman"/>
      <family val="1"/>
      <charset val="238"/>
    </font>
    <font>
      <b/>
      <vertAlign val="superscript"/>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i/>
      <sz val="12"/>
      <color rgb="FFFF0000"/>
      <name val="Times New Roman"/>
      <family val="1"/>
      <charset val="238"/>
    </font>
    <font>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sz val="8"/>
      <name val="Arial"/>
      <family val="2"/>
    </font>
    <font>
      <sz val="14"/>
      <name val="Times New Roman"/>
      <family val="1"/>
      <charset val="238"/>
    </font>
    <font>
      <sz val="11"/>
      <color rgb="FF1F497D"/>
      <name val="Calibri"/>
      <family val="2"/>
      <charset val="238"/>
    </font>
    <font>
      <b/>
      <sz val="11"/>
      <color rgb="FFFF0000"/>
      <name val="Times New Roman"/>
      <family val="1"/>
      <charset val="238"/>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indexed="49"/>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18"/>
      </left>
      <right style="thin">
        <color indexed="18"/>
      </right>
      <top style="thin">
        <color indexed="18"/>
      </top>
      <bottom style="thin">
        <color indexed="18"/>
      </bottom>
      <diagonal/>
    </border>
  </borders>
  <cellStyleXfs count="95">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164" fontId="1" fillId="0" borderId="0" applyFont="0" applyFill="0" applyBorder="0" applyAlignment="0" applyProtection="0"/>
    <xf numFmtId="164" fontId="16"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2" applyNumberFormat="0" applyFill="0" applyAlignment="0" applyProtection="0"/>
    <xf numFmtId="0" fontId="40" fillId="0" borderId="3" applyNumberFormat="0" applyFill="0" applyAlignment="0" applyProtection="0"/>
    <xf numFmtId="0" fontId="41" fillId="0" borderId="4" applyNumberFormat="0" applyFill="0" applyAlignment="0" applyProtection="0"/>
    <xf numFmtId="0" fontId="41" fillId="0" borderId="0" applyNumberFormat="0" applyFill="0" applyBorder="0" applyAlignment="0" applyProtection="0"/>
    <xf numFmtId="0" fontId="42" fillId="21" borderId="5" applyNumberFormat="0" applyAlignment="0" applyProtection="0"/>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16" fillId="0" borderId="0"/>
    <xf numFmtId="0" fontId="68" fillId="0" borderId="0"/>
    <xf numFmtId="0" fontId="16" fillId="0" borderId="0"/>
    <xf numFmtId="0" fontId="16" fillId="0" borderId="0"/>
    <xf numFmtId="0" fontId="54" fillId="0" borderId="0"/>
    <xf numFmtId="0" fontId="20" fillId="0" borderId="0"/>
    <xf numFmtId="0" fontId="46" fillId="0" borderId="0"/>
    <xf numFmtId="0" fontId="36" fillId="23" borderId="7" applyNumberFormat="0" applyFont="0" applyAlignment="0" applyProtection="0"/>
    <xf numFmtId="0" fontId="47" fillId="20" borderId="8" applyNumberFormat="0" applyAlignment="0" applyProtection="0"/>
    <xf numFmtId="4" fontId="11" fillId="22" borderId="9" applyNumberFormat="0" applyProtection="0">
      <alignment vertical="center"/>
    </xf>
    <xf numFmtId="4" fontId="12" fillId="24" borderId="9" applyNumberFormat="0" applyProtection="0">
      <alignment vertical="center"/>
    </xf>
    <xf numFmtId="4" fontId="11" fillId="24" borderId="9" applyNumberFormat="0" applyProtection="0">
      <alignment horizontal="left" vertical="center" indent="1"/>
    </xf>
    <xf numFmtId="0" fontId="11" fillId="24" borderId="9" applyNumberFormat="0" applyProtection="0">
      <alignment horizontal="left" vertical="top" indent="1"/>
    </xf>
    <xf numFmtId="4" fontId="13" fillId="3" borderId="9" applyNumberFormat="0" applyProtection="0">
      <alignment horizontal="right" vertical="center"/>
    </xf>
    <xf numFmtId="4" fontId="13" fillId="9" borderId="9" applyNumberFormat="0" applyProtection="0">
      <alignment horizontal="right" vertical="center"/>
    </xf>
    <xf numFmtId="4" fontId="13" fillId="17" borderId="9" applyNumberFormat="0" applyProtection="0">
      <alignment horizontal="right" vertical="center"/>
    </xf>
    <xf numFmtId="4" fontId="13" fillId="11" borderId="9" applyNumberFormat="0" applyProtection="0">
      <alignment horizontal="right" vertical="center"/>
    </xf>
    <xf numFmtId="4" fontId="13" fillId="15" borderId="9" applyNumberFormat="0" applyProtection="0">
      <alignment horizontal="right" vertical="center"/>
    </xf>
    <xf numFmtId="4" fontId="13" fillId="19" borderId="9" applyNumberFormat="0" applyProtection="0">
      <alignment horizontal="right" vertical="center"/>
    </xf>
    <xf numFmtId="4" fontId="13" fillId="18" borderId="9" applyNumberFormat="0" applyProtection="0">
      <alignment horizontal="right" vertical="center"/>
    </xf>
    <xf numFmtId="4" fontId="13" fillId="25" borderId="9" applyNumberFormat="0" applyProtection="0">
      <alignment horizontal="right" vertical="center"/>
    </xf>
    <xf numFmtId="4" fontId="13" fillId="10" borderId="9" applyNumberFormat="0" applyProtection="0">
      <alignment horizontal="right" vertical="center"/>
    </xf>
    <xf numFmtId="4" fontId="11" fillId="26" borderId="10" applyNumberFormat="0" applyProtection="0">
      <alignment horizontal="left" vertical="center" indent="1"/>
    </xf>
    <xf numFmtId="4" fontId="13" fillId="27" borderId="0" applyNumberFormat="0" applyProtection="0">
      <alignment horizontal="left" vertical="center" indent="1"/>
    </xf>
    <xf numFmtId="4" fontId="14" fillId="28" borderId="0" applyNumberFormat="0" applyProtection="0">
      <alignment horizontal="left" vertical="center" indent="1"/>
    </xf>
    <xf numFmtId="4" fontId="13" fillId="29" borderId="9" applyNumberFormat="0" applyProtection="0">
      <alignment horizontal="right" vertical="center"/>
    </xf>
    <xf numFmtId="4" fontId="15" fillId="27" borderId="0" applyNumberFormat="0" applyProtection="0">
      <alignment horizontal="left" vertical="center" indent="1"/>
    </xf>
    <xf numFmtId="4" fontId="15" fillId="30" borderId="0" applyNumberFormat="0" applyProtection="0">
      <alignment horizontal="left" vertical="center" indent="1"/>
    </xf>
    <xf numFmtId="0" fontId="16" fillId="28" borderId="9" applyNumberFormat="0" applyProtection="0">
      <alignment horizontal="left" vertical="center" indent="1"/>
    </xf>
    <xf numFmtId="0" fontId="16" fillId="28" borderId="9" applyNumberFormat="0" applyProtection="0">
      <alignment horizontal="left" vertical="top" indent="1"/>
    </xf>
    <xf numFmtId="0" fontId="16" fillId="30" borderId="9" applyNumberFormat="0" applyProtection="0">
      <alignment horizontal="left" vertical="center" indent="1"/>
    </xf>
    <xf numFmtId="0" fontId="16" fillId="30" borderId="9" applyNumberFormat="0" applyProtection="0">
      <alignment horizontal="left" vertical="top" indent="1"/>
    </xf>
    <xf numFmtId="0" fontId="16" fillId="31" borderId="9" applyNumberFormat="0" applyProtection="0">
      <alignment horizontal="left" vertical="center" indent="1"/>
    </xf>
    <xf numFmtId="0" fontId="16" fillId="31" borderId="9" applyNumberFormat="0" applyProtection="0">
      <alignment horizontal="left" vertical="top" indent="1"/>
    </xf>
    <xf numFmtId="0" fontId="16" fillId="32" borderId="9" applyNumberFormat="0" applyProtection="0">
      <alignment horizontal="left" vertical="center" indent="1"/>
    </xf>
    <xf numFmtId="0" fontId="16" fillId="32" borderId="9" applyNumberFormat="0" applyProtection="0">
      <alignment horizontal="left" vertical="top" indent="1"/>
    </xf>
    <xf numFmtId="4" fontId="11" fillId="30" borderId="0" applyNumberFormat="0" applyProtection="0">
      <alignment horizontal="left" vertical="center" indent="1"/>
    </xf>
    <xf numFmtId="4" fontId="13" fillId="33" borderId="9" applyNumberFormat="0" applyProtection="0">
      <alignment vertical="center"/>
    </xf>
    <xf numFmtId="4" fontId="17" fillId="33" borderId="9" applyNumberFormat="0" applyProtection="0">
      <alignment vertical="center"/>
    </xf>
    <xf numFmtId="4" fontId="13" fillId="33" borderId="9" applyNumberFormat="0" applyProtection="0">
      <alignment horizontal="left" vertical="center" indent="1"/>
    </xf>
    <xf numFmtId="0" fontId="13" fillId="33" borderId="9" applyNumberFormat="0" applyProtection="0">
      <alignment horizontal="left" vertical="top" indent="1"/>
    </xf>
    <xf numFmtId="4" fontId="13" fillId="27" borderId="9" applyNumberFormat="0" applyProtection="0">
      <alignment horizontal="right" vertical="center"/>
    </xf>
    <xf numFmtId="4" fontId="17" fillId="27" borderId="9" applyNumberFormat="0" applyProtection="0">
      <alignment horizontal="right" vertical="center"/>
    </xf>
    <xf numFmtId="4" fontId="13" fillId="29" borderId="9" applyNumberFormat="0" applyProtection="0">
      <alignment horizontal="left" vertical="center" indent="1"/>
    </xf>
    <xf numFmtId="0" fontId="13" fillId="30" borderId="9" applyNumberFormat="0" applyProtection="0">
      <alignment horizontal="left" vertical="top" indent="1"/>
    </xf>
    <xf numFmtId="4" fontId="18" fillId="34" borderId="0" applyNumberFormat="0" applyProtection="0">
      <alignment horizontal="left" vertical="center" indent="1"/>
    </xf>
    <xf numFmtId="4" fontId="19" fillId="27" borderId="9" applyNumberFormat="0" applyProtection="0">
      <alignment horizontal="right" vertical="center"/>
    </xf>
    <xf numFmtId="0" fontId="48" fillId="0" borderId="0" applyNumberFormat="0" applyFill="0" applyBorder="0" applyAlignment="0" applyProtection="0"/>
    <xf numFmtId="0" fontId="49" fillId="0" borderId="11" applyNumberFormat="0" applyFill="0" applyAlignment="0" applyProtection="0"/>
    <xf numFmtId="0" fontId="50" fillId="0" borderId="0" applyNumberFormat="0" applyFill="0" applyBorder="0" applyAlignment="0" applyProtection="0"/>
    <xf numFmtId="0" fontId="1" fillId="0" borderId="0"/>
    <xf numFmtId="0" fontId="1" fillId="0" borderId="0"/>
    <xf numFmtId="0" fontId="1" fillId="0" borderId="0"/>
    <xf numFmtId="4" fontId="105" fillId="47" borderId="83" applyNumberFormat="0" applyProtection="0">
      <alignment horizontal="left" vertical="center" indent="1"/>
    </xf>
    <xf numFmtId="0" fontId="21" fillId="0" borderId="0"/>
    <xf numFmtId="0" fontId="1" fillId="0" borderId="0"/>
  </cellStyleXfs>
  <cellXfs count="902">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0" fontId="4" fillId="0" borderId="0" xfId="0" applyFont="1" applyAlignment="1">
      <alignment horizontal="center" vertical="center" wrapText="1"/>
    </xf>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2" fillId="0" borderId="13"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0" xfId="0" applyFont="1" applyBorder="1" applyAlignment="1">
      <alignment horizontal="left" vertical="center" wrapText="1"/>
    </xf>
    <xf numFmtId="49" fontId="3" fillId="0" borderId="13" xfId="0" applyNumberFormat="1" applyFont="1" applyBorder="1" applyAlignment="1">
      <alignment horizontal="left" vertical="center" wrapText="1" indent="1"/>
    </xf>
    <xf numFmtId="0" fontId="2"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6" fillId="0" borderId="14" xfId="0" applyFont="1" applyBorder="1" applyAlignment="1">
      <alignment horizontal="center" vertical="center" wrapText="1"/>
    </xf>
    <xf numFmtId="0" fontId="3" fillId="0" borderId="13" xfId="0"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0" fontId="3" fillId="0" borderId="0" xfId="0" applyFont="1" applyFill="1"/>
    <xf numFmtId="49" fontId="2"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2" fillId="0" borderId="17" xfId="0" applyNumberFormat="1" applyFont="1" applyBorder="1" applyAlignment="1">
      <alignment horizontal="left" vertical="center" wrapText="1" indent="1"/>
    </xf>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3" fillId="35" borderId="14" xfId="0" applyNumberFormat="1" applyFont="1" applyFill="1" applyBorder="1" applyAlignment="1">
      <alignment horizontal="right" vertical="center" wrapText="1" indent="1"/>
    </xf>
    <xf numFmtId="3" fontId="6" fillId="24" borderId="13" xfId="0" applyNumberFormat="1" applyFont="1" applyFill="1" applyBorder="1" applyAlignment="1">
      <alignment horizontal="right" vertical="center" wrapText="1" indent="1"/>
    </xf>
    <xf numFmtId="3" fontId="6" fillId="24" borderId="17" xfId="0" applyNumberFormat="1" applyFont="1" applyFill="1" applyBorder="1" applyAlignment="1">
      <alignment horizontal="right" vertical="center" wrapText="1" indent="1"/>
    </xf>
    <xf numFmtId="49" fontId="2" fillId="0" borderId="13" xfId="0" applyNumberFormat="1" applyFont="1" applyFill="1" applyBorder="1" applyAlignment="1">
      <alignment horizontal="left" vertical="center" wrapText="1" indent="1"/>
    </xf>
    <xf numFmtId="49" fontId="2" fillId="0" borderId="17" xfId="0" applyNumberFormat="1" applyFont="1" applyFill="1" applyBorder="1" applyAlignment="1">
      <alignment horizontal="left" vertical="center" wrapText="1" indent="1"/>
    </xf>
    <xf numFmtId="3" fontId="3" fillId="0" borderId="13" xfId="0" applyNumberFormat="1" applyFont="1" applyFill="1" applyBorder="1" applyAlignment="1">
      <alignment horizontal="right" vertical="center" wrapText="1" indent="1"/>
    </xf>
    <xf numFmtId="0" fontId="6" fillId="24" borderId="14" xfId="0" applyFont="1" applyFill="1" applyBorder="1" applyAlignment="1">
      <alignment horizontal="right" vertical="center" wrapText="1" indent="1"/>
    </xf>
    <xf numFmtId="0" fontId="6" fillId="0" borderId="13"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0" xfId="0" applyFont="1" applyAlignment="1">
      <alignment horizontal="left" vertical="center" wrapText="1" indent="1"/>
    </xf>
    <xf numFmtId="49" fontId="3" fillId="0" borderId="0" xfId="0" applyNumberFormat="1" applyFont="1" applyAlignment="1">
      <alignment vertical="center" wrapText="1"/>
    </xf>
    <xf numFmtId="3" fontId="6" fillId="0" borderId="0" xfId="44" applyNumberFormat="1" applyFont="1" applyBorder="1" applyAlignment="1">
      <alignment vertical="center" wrapText="1"/>
    </xf>
    <xf numFmtId="3" fontId="6" fillId="0" borderId="0" xfId="44" applyNumberFormat="1" applyFont="1" applyBorder="1" applyAlignment="1">
      <alignment horizontal="center" vertical="center" wrapText="1"/>
    </xf>
    <xf numFmtId="3" fontId="7" fillId="0" borderId="0" xfId="44" applyNumberFormat="1"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7" fillId="24" borderId="18" xfId="0" applyFont="1" applyFill="1" applyBorder="1" applyAlignment="1">
      <alignment horizontal="right" vertical="center" wrapText="1" indent="1"/>
    </xf>
    <xf numFmtId="3" fontId="6" fillId="35" borderId="13" xfId="0" applyNumberFormat="1" applyFont="1" applyFill="1" applyBorder="1" applyAlignment="1">
      <alignment horizontal="right" vertical="center" wrapText="1" indent="1"/>
    </xf>
    <xf numFmtId="49" fontId="6" fillId="0" borderId="13" xfId="0" applyNumberFormat="1" applyFont="1" applyFill="1" applyBorder="1" applyAlignment="1">
      <alignment horizontal="left" vertical="center" wrapText="1" indent="1"/>
    </xf>
    <xf numFmtId="0" fontId="6" fillId="0" borderId="17" xfId="0" applyFont="1" applyBorder="1" applyAlignment="1">
      <alignment horizontal="left" vertical="center" wrapText="1" indent="1"/>
    </xf>
    <xf numFmtId="3" fontId="3" fillId="0" borderId="13" xfId="0" applyNumberFormat="1" applyFont="1" applyBorder="1" applyAlignment="1">
      <alignment horizontal="center" vertical="center" wrapText="1"/>
    </xf>
    <xf numFmtId="3" fontId="6"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49" fontId="2" fillId="0" borderId="13" xfId="0" applyNumberFormat="1" applyFont="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0" xfId="0" applyBorder="1"/>
    <xf numFmtId="0" fontId="6" fillId="0" borderId="13" xfId="0" applyFont="1" applyBorder="1" applyAlignment="1">
      <alignment horizontal="left" vertical="center" wrapText="1"/>
    </xf>
    <xf numFmtId="0" fontId="6" fillId="0" borderId="13" xfId="0" applyFont="1" applyFill="1" applyBorder="1" applyAlignment="1">
      <alignment horizontal="left" vertical="center" wrapText="1" indent="1"/>
    </xf>
    <xf numFmtId="0" fontId="7" fillId="0" borderId="0" xfId="0" applyFont="1"/>
    <xf numFmtId="1" fontId="3" fillId="0" borderId="13" xfId="0" applyNumberFormat="1" applyFont="1" applyFill="1" applyBorder="1" applyAlignment="1">
      <alignment horizontal="center" vertical="center" wrapText="1"/>
    </xf>
    <xf numFmtId="49" fontId="6" fillId="0" borderId="17" xfId="0" applyNumberFormat="1" applyFont="1" applyFill="1" applyBorder="1" applyAlignment="1">
      <alignment horizontal="left" vertical="center" wrapText="1" indent="1"/>
    </xf>
    <xf numFmtId="49" fontId="6" fillId="0" borderId="13" xfId="0" applyNumberFormat="1" applyFont="1" applyBorder="1" applyAlignment="1">
      <alignment vertical="center" wrapText="1"/>
    </xf>
    <xf numFmtId="0" fontId="6"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3" xfId="44" applyFont="1" applyBorder="1" applyAlignment="1">
      <alignment horizontal="center" vertical="center" wrapText="1"/>
    </xf>
    <xf numFmtId="3" fontId="7" fillId="0" borderId="13" xfId="44" applyNumberFormat="1" applyFont="1" applyBorder="1" applyAlignment="1">
      <alignment horizontal="center" vertical="center" wrapText="1"/>
    </xf>
    <xf numFmtId="0" fontId="6" fillId="0" borderId="14" xfId="44" applyFont="1" applyBorder="1" applyAlignment="1">
      <alignment horizontal="center" vertical="center" wrapText="1"/>
    </xf>
    <xf numFmtId="3" fontId="7" fillId="0" borderId="15" xfId="44" applyNumberFormat="1" applyFont="1" applyBorder="1" applyAlignment="1">
      <alignment vertical="center" wrapText="1"/>
    </xf>
    <xf numFmtId="3" fontId="7" fillId="0" borderId="14" xfId="44" applyNumberFormat="1" applyFont="1" applyBorder="1" applyAlignment="1">
      <alignment horizontal="center" vertical="center" wrapText="1"/>
    </xf>
    <xf numFmtId="3" fontId="7" fillId="0" borderId="16" xfId="44" applyNumberFormat="1"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13" xfId="0" applyFont="1" applyBorder="1" applyAlignment="1">
      <alignment horizontal="left" vertical="center" wrapText="1" indent="1"/>
    </xf>
    <xf numFmtId="0" fontId="7" fillId="0" borderId="13" xfId="0" applyFont="1" applyBorder="1" applyAlignment="1">
      <alignment horizontal="center" vertical="center" wrapText="1"/>
    </xf>
    <xf numFmtId="0" fontId="6" fillId="0" borderId="15" xfId="0" applyFont="1" applyBorder="1" applyAlignment="1">
      <alignment horizontal="left" vertical="center" wrapText="1" indent="1"/>
    </xf>
    <xf numFmtId="0" fontId="6" fillId="0" borderId="19" xfId="0" applyFont="1" applyBorder="1" applyAlignment="1">
      <alignment horizontal="left" vertical="center" wrapText="1" indent="1"/>
    </xf>
    <xf numFmtId="49" fontId="7" fillId="0" borderId="13" xfId="0" applyNumberFormat="1" applyFont="1" applyBorder="1" applyAlignment="1">
      <alignment horizontal="left" vertical="center" wrapText="1" indent="1"/>
    </xf>
    <xf numFmtId="0" fontId="2" fillId="0" borderId="20" xfId="0" applyFont="1" applyBorder="1" applyAlignment="1">
      <alignment horizontal="center" vertical="center" wrapText="1"/>
    </xf>
    <xf numFmtId="0" fontId="28" fillId="0" borderId="0" xfId="0" applyFont="1" applyBorder="1"/>
    <xf numFmtId="0" fontId="3" fillId="0" borderId="0" xfId="0" applyFont="1" applyFill="1" applyAlignment="1">
      <alignment vertical="center" wrapText="1"/>
    </xf>
    <xf numFmtId="0" fontId="2" fillId="0" borderId="22" xfId="0" applyFont="1" applyBorder="1" applyAlignment="1">
      <alignment vertical="center" wrapText="1"/>
    </xf>
    <xf numFmtId="0" fontId="7" fillId="35" borderId="14" xfId="0" applyFont="1" applyFill="1" applyBorder="1" applyAlignment="1">
      <alignment horizontal="left" vertical="center" wrapText="1" indent="1"/>
    </xf>
    <xf numFmtId="49" fontId="8" fillId="0" borderId="0" xfId="0" applyNumberFormat="1" applyFont="1" applyAlignment="1">
      <alignment horizontal="left" vertical="center" wrapText="1" indent="1"/>
    </xf>
    <xf numFmtId="49" fontId="7" fillId="0" borderId="13" xfId="0" applyNumberFormat="1" applyFont="1" applyFill="1" applyBorder="1" applyAlignment="1">
      <alignment horizontal="left" vertical="center" wrapText="1" indent="1"/>
    </xf>
    <xf numFmtId="1" fontId="6" fillId="24" borderId="13" xfId="0" applyNumberFormat="1" applyFont="1" applyFill="1" applyBorder="1" applyAlignment="1">
      <alignment horizontal="right" vertical="center" wrapText="1" indent="1"/>
    </xf>
    <xf numFmtId="0" fontId="7"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0" fontId="2" fillId="0" borderId="17" xfId="0" applyFont="1" applyFill="1" applyBorder="1" applyAlignment="1">
      <alignment horizontal="left" wrapText="1" indent="1"/>
    </xf>
    <xf numFmtId="49" fontId="3" fillId="0" borderId="0" xfId="0" applyNumberFormat="1" applyFont="1" applyAlignment="1">
      <alignment horizontal="left" wrapText="1" indent="1"/>
    </xf>
    <xf numFmtId="0" fontId="3" fillId="0" borderId="0" xfId="0" applyFont="1" applyAlignment="1">
      <alignment vertical="center"/>
    </xf>
    <xf numFmtId="0" fontId="2" fillId="0" borderId="15" xfId="0" applyFont="1" applyFill="1" applyBorder="1" applyAlignment="1">
      <alignment horizontal="center" vertical="center" wrapText="1"/>
    </xf>
    <xf numFmtId="0" fontId="21" fillId="35" borderId="14" xfId="0" applyFont="1" applyFill="1" applyBorder="1" applyAlignment="1">
      <alignment horizontal="left" vertical="center" wrapText="1" indent="1"/>
    </xf>
    <xf numFmtId="0" fontId="7" fillId="35" borderId="26" xfId="0" applyFont="1" applyFill="1" applyBorder="1" applyAlignment="1">
      <alignment horizontal="left" vertical="center" wrapText="1" indent="1"/>
    </xf>
    <xf numFmtId="0" fontId="7" fillId="0" borderId="13" xfId="0" applyFont="1" applyBorder="1" applyAlignment="1">
      <alignment horizontal="left" vertical="top" wrapText="1" indent="1"/>
    </xf>
    <xf numFmtId="3" fontId="6" fillId="24" borderId="14"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6" fillId="24" borderId="18" xfId="0" applyNumberFormat="1" applyFont="1" applyFill="1" applyBorder="1" applyAlignment="1">
      <alignment horizontal="right" vertical="center" wrapText="1" indent="1"/>
    </xf>
    <xf numFmtId="3" fontId="3" fillId="35" borderId="19" xfId="0" applyNumberFormat="1" applyFont="1" applyFill="1" applyBorder="1" applyAlignment="1">
      <alignment horizontal="right" vertical="center" wrapText="1" indent="1"/>
    </xf>
    <xf numFmtId="3" fontId="6" fillId="24" borderId="19"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3" fontId="7" fillId="35" borderId="14"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6" fillId="35" borderId="20" xfId="0" applyNumberFormat="1" applyFont="1" applyFill="1" applyBorder="1" applyAlignment="1">
      <alignment horizontal="right" vertical="center" wrapText="1" indent="1"/>
    </xf>
    <xf numFmtId="3" fontId="7" fillId="0" borderId="13"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6" fillId="24" borderId="27" xfId="0" applyNumberFormat="1" applyFont="1" applyFill="1" applyBorder="1" applyAlignment="1">
      <alignment horizontal="right" vertical="center" wrapText="1" indent="1"/>
    </xf>
    <xf numFmtId="3" fontId="6" fillId="35" borderId="27" xfId="0" applyNumberFormat="1" applyFont="1" applyFill="1" applyBorder="1" applyAlignment="1">
      <alignment horizontal="right" vertical="center" wrapText="1" indent="1"/>
    </xf>
    <xf numFmtId="3" fontId="6" fillId="24" borderId="20" xfId="0" applyNumberFormat="1" applyFont="1" applyFill="1" applyBorder="1" applyAlignment="1">
      <alignment horizontal="right" vertical="center" wrapText="1" indent="1"/>
    </xf>
    <xf numFmtId="3" fontId="6" fillId="24" borderId="28" xfId="0" applyNumberFormat="1" applyFont="1" applyFill="1" applyBorder="1" applyAlignment="1">
      <alignment horizontal="right" vertical="center" wrapText="1" indent="1"/>
    </xf>
    <xf numFmtId="3" fontId="7" fillId="0" borderId="17" xfId="0" applyNumberFormat="1" applyFont="1" applyBorder="1" applyAlignment="1">
      <alignment horizontal="center" vertical="center" wrapText="1"/>
    </xf>
    <xf numFmtId="3" fontId="7" fillId="0" borderId="18" xfId="0" applyNumberFormat="1" applyFont="1" applyBorder="1" applyAlignment="1">
      <alignment horizontal="center" vertical="center" wrapText="1"/>
    </xf>
    <xf numFmtId="3" fontId="7" fillId="35" borderId="19"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6"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0" fontId="68" fillId="0" borderId="0" xfId="40"/>
    <xf numFmtId="0" fontId="9" fillId="0" borderId="13" xfId="0" applyFont="1" applyFill="1" applyBorder="1" applyAlignment="1">
      <alignment horizontal="left" vertical="center" wrapText="1" indent="1"/>
    </xf>
    <xf numFmtId="0" fontId="4" fillId="0" borderId="0" xfId="0" applyFont="1" applyBorder="1" applyAlignment="1">
      <alignment horizontal="center" vertical="center" wrapText="1"/>
    </xf>
    <xf numFmtId="0" fontId="6" fillId="0" borderId="0" xfId="0" applyFont="1" applyBorder="1" applyAlignment="1">
      <alignment horizontal="left" vertical="center" wrapText="1"/>
    </xf>
    <xf numFmtId="166" fontId="53" fillId="37" borderId="13" xfId="75" quotePrefix="1" applyNumberFormat="1" applyFont="1" applyFill="1" applyBorder="1" applyAlignment="1" applyProtection="1">
      <alignment horizontal="left" vertical="center" wrapText="1" indent="1"/>
      <protection locked="0"/>
    </xf>
    <xf numFmtId="166" fontId="52" fillId="37" borderId="13" xfId="83" quotePrefix="1" applyNumberFormat="1" applyFont="1" applyFill="1" applyBorder="1" applyAlignment="1" applyProtection="1">
      <alignment horizontal="left" vertical="center" wrapText="1" indent="1"/>
      <protection locked="0"/>
    </xf>
    <xf numFmtId="166" fontId="52" fillId="37" borderId="13" xfId="82" quotePrefix="1" applyNumberFormat="1" applyFont="1" applyFill="1" applyBorder="1" applyProtection="1">
      <alignment horizontal="left" vertical="center" indent="1"/>
      <protection locked="0"/>
    </xf>
    <xf numFmtId="0" fontId="7" fillId="0" borderId="13" xfId="0" applyFont="1" applyBorder="1"/>
    <xf numFmtId="166" fontId="53" fillId="37" borderId="13" xfId="50" quotePrefix="1" applyNumberFormat="1" applyFont="1" applyFill="1" applyBorder="1">
      <alignment horizontal="left" vertical="center" indent="1"/>
    </xf>
    <xf numFmtId="166" fontId="53" fillId="37" borderId="13" xfId="50" applyNumberFormat="1" applyFont="1" applyFill="1" applyBorder="1">
      <alignment horizontal="left" vertical="center" indent="1"/>
    </xf>
    <xf numFmtId="166" fontId="52" fillId="37" borderId="13" xfId="82" applyNumberFormat="1" applyFont="1" applyFill="1" applyBorder="1" applyAlignment="1" applyProtection="1">
      <alignment vertical="center"/>
      <protection locked="0"/>
    </xf>
    <xf numFmtId="166" fontId="53" fillId="37" borderId="13" xfId="82" quotePrefix="1" applyNumberFormat="1" applyFont="1" applyFill="1" applyBorder="1" applyProtection="1">
      <alignment horizontal="left" vertical="center" indent="1"/>
      <protection locked="0"/>
    </xf>
    <xf numFmtId="166" fontId="52" fillId="37" borderId="13" xfId="83" applyNumberFormat="1" applyFont="1" applyFill="1" applyBorder="1" applyAlignment="1" applyProtection="1">
      <alignment horizontal="left" vertical="center" wrapText="1" indent="1"/>
      <protection locked="0"/>
    </xf>
    <xf numFmtId="166" fontId="3" fillId="0" borderId="0" xfId="0" applyNumberFormat="1" applyFont="1" applyBorder="1"/>
    <xf numFmtId="166" fontId="3" fillId="0" borderId="0" xfId="0" applyNumberFormat="1" applyFont="1" applyBorder="1" applyAlignment="1">
      <alignment wrapText="1"/>
    </xf>
    <xf numFmtId="0" fontId="72" fillId="0" borderId="0" xfId="0" applyFont="1"/>
    <xf numFmtId="0" fontId="58" fillId="0" borderId="0" xfId="0" applyFont="1" applyFill="1" applyAlignment="1">
      <alignment horizontal="left" vertical="center" indent="1"/>
    </xf>
    <xf numFmtId="3" fontId="7" fillId="0" borderId="0" xfId="44" applyNumberFormat="1" applyFont="1" applyBorder="1" applyAlignment="1">
      <alignment horizontal="center" vertical="center" wrapText="1"/>
    </xf>
    <xf numFmtId="4" fontId="3" fillId="35" borderId="17" xfId="0" applyNumberFormat="1" applyFont="1" applyFill="1" applyBorder="1" applyAlignment="1">
      <alignment horizontal="right" vertical="center" wrapText="1" indent="1"/>
    </xf>
    <xf numFmtId="4" fontId="6" fillId="24" borderId="17" xfId="44" applyNumberFormat="1" applyFont="1" applyFill="1" applyBorder="1" applyAlignment="1">
      <alignment horizontal="right" vertical="center" wrapText="1" indent="1"/>
    </xf>
    <xf numFmtId="4" fontId="6" fillId="24" borderId="18" xfId="44" applyNumberFormat="1" applyFont="1" applyFill="1" applyBorder="1" applyAlignment="1">
      <alignment horizontal="right" vertical="center" wrapText="1" indent="1"/>
    </xf>
    <xf numFmtId="0" fontId="59" fillId="0" borderId="14" xfId="0" applyFont="1" applyFill="1" applyBorder="1" applyAlignment="1">
      <alignment horizontal="center" vertical="center" wrapText="1"/>
    </xf>
    <xf numFmtId="49" fontId="6" fillId="0" borderId="13" xfId="42" applyNumberFormat="1" applyFont="1" applyBorder="1" applyAlignment="1">
      <alignment horizontal="left" vertical="center" wrapText="1" indent="1"/>
    </xf>
    <xf numFmtId="3" fontId="6" fillId="24" borderId="13" xfId="42" applyNumberFormat="1" applyFont="1" applyFill="1" applyBorder="1" applyAlignment="1">
      <alignment horizontal="right" vertical="center" wrapText="1" indent="1"/>
    </xf>
    <xf numFmtId="3" fontId="3" fillId="35" borderId="13" xfId="42" applyNumberFormat="1" applyFont="1" applyFill="1" applyBorder="1" applyAlignment="1">
      <alignment horizontal="right" vertical="center" wrapText="1" indent="1"/>
    </xf>
    <xf numFmtId="3" fontId="3" fillId="35" borderId="19" xfId="42" applyNumberFormat="1" applyFont="1" applyFill="1" applyBorder="1" applyAlignment="1">
      <alignment horizontal="right" vertical="center" wrapText="1" indent="1"/>
    </xf>
    <xf numFmtId="0" fontId="3" fillId="0" borderId="19" xfId="42" applyFont="1" applyBorder="1" applyAlignment="1">
      <alignment horizontal="left" vertical="top" wrapText="1" indent="1"/>
    </xf>
    <xf numFmtId="0" fontId="9" fillId="0" borderId="0" xfId="0" applyFont="1" applyAlignment="1">
      <alignment horizontal="center" vertical="center"/>
    </xf>
    <xf numFmtId="0" fontId="9" fillId="0" borderId="0" xfId="0" applyFont="1" applyAlignment="1">
      <alignment horizontal="left" indent="1"/>
    </xf>
    <xf numFmtId="0" fontId="9" fillId="0" borderId="0" xfId="0" applyFont="1"/>
    <xf numFmtId="0" fontId="70" fillId="0" borderId="0" xfId="0" applyFont="1" applyAlignment="1">
      <alignment wrapText="1"/>
    </xf>
    <xf numFmtId="0" fontId="3" fillId="0" borderId="0" xfId="0" applyFont="1" applyFill="1" applyBorder="1"/>
    <xf numFmtId="0" fontId="2" fillId="0" borderId="0" xfId="0" applyFont="1" applyFill="1" applyBorder="1" applyAlignment="1">
      <alignment horizontal="center" vertical="center"/>
    </xf>
    <xf numFmtId="49" fontId="2" fillId="0" borderId="13" xfId="0" applyNumberFormat="1" applyFont="1" applyFill="1" applyBorder="1" applyAlignment="1">
      <alignment horizontal="left" vertical="center" wrapText="1"/>
    </xf>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1" fillId="0" borderId="0" xfId="0" applyFont="1" applyFill="1" applyBorder="1" applyAlignment="1">
      <alignment vertical="center"/>
    </xf>
    <xf numFmtId="0" fontId="27" fillId="0" borderId="0" xfId="39" applyFont="1" applyAlignment="1">
      <alignment horizontal="center" vertical="center" wrapText="1"/>
    </xf>
    <xf numFmtId="0" fontId="3" fillId="0" borderId="0" xfId="39" applyFont="1"/>
    <xf numFmtId="0" fontId="3" fillId="0" borderId="0" xfId="39" applyFont="1" applyAlignment="1">
      <alignment horizontal="center"/>
    </xf>
    <xf numFmtId="0" fontId="2" fillId="0" borderId="15" xfId="39" applyFont="1" applyBorder="1" applyAlignment="1">
      <alignment horizontal="center" vertical="center" wrapText="1"/>
    </xf>
    <xf numFmtId="49" fontId="2" fillId="0" borderId="13" xfId="39" applyNumberFormat="1" applyFont="1" applyBorder="1" applyAlignment="1">
      <alignment horizontal="center" vertical="center" wrapText="1"/>
    </xf>
    <xf numFmtId="0" fontId="2" fillId="0" borderId="13" xfId="39" applyFont="1" applyBorder="1" applyAlignment="1">
      <alignment horizontal="center" vertical="center" wrapText="1"/>
    </xf>
    <xf numFmtId="0" fontId="2" fillId="0" borderId="14" xfId="39" applyFont="1" applyBorder="1" applyAlignment="1">
      <alignment horizontal="center" vertical="center" wrapText="1"/>
    </xf>
    <xf numFmtId="0" fontId="3" fillId="0" borderId="15" xfId="39" applyFont="1" applyBorder="1" applyAlignment="1">
      <alignment horizontal="center" wrapText="1"/>
    </xf>
    <xf numFmtId="49" fontId="2" fillId="0" borderId="13" xfId="39" applyNumberFormat="1" applyFont="1" applyBorder="1" applyAlignment="1">
      <alignment vertical="top" wrapText="1"/>
    </xf>
    <xf numFmtId="3" fontId="3" fillId="0" borderId="13" xfId="39" applyNumberFormat="1" applyFont="1" applyFill="1" applyBorder="1" applyAlignment="1">
      <alignment horizontal="center" wrapText="1"/>
    </xf>
    <xf numFmtId="0" fontId="3" fillId="0" borderId="15" xfId="39" applyFont="1" applyBorder="1" applyAlignment="1">
      <alignment horizontal="center" vertical="center" wrapText="1"/>
    </xf>
    <xf numFmtId="49" fontId="2" fillId="0" borderId="13" xfId="39" applyNumberFormat="1" applyFont="1" applyBorder="1" applyAlignment="1">
      <alignment horizontal="left" vertical="center" wrapText="1" indent="1"/>
    </xf>
    <xf numFmtId="3" fontId="6" fillId="24" borderId="13" xfId="39" applyNumberFormat="1" applyFont="1" applyFill="1" applyBorder="1" applyAlignment="1">
      <alignment horizontal="right" vertical="center" wrapText="1" indent="1"/>
    </xf>
    <xf numFmtId="3" fontId="3" fillId="35" borderId="13" xfId="39" applyNumberFormat="1" applyFont="1" applyFill="1" applyBorder="1" applyAlignment="1">
      <alignment horizontal="right" vertical="center" wrapText="1" indent="1"/>
    </xf>
    <xf numFmtId="3" fontId="3" fillId="24" borderId="13" xfId="39" applyNumberFormat="1" applyFont="1" applyFill="1" applyBorder="1" applyAlignment="1">
      <alignment horizontal="right" vertical="center" wrapText="1" indent="1"/>
    </xf>
    <xf numFmtId="49" fontId="3" fillId="0" borderId="13" xfId="39" applyNumberFormat="1" applyFont="1" applyBorder="1" applyAlignment="1">
      <alignment horizontal="left" vertical="center" wrapText="1" indent="1"/>
    </xf>
    <xf numFmtId="3" fontId="6" fillId="35" borderId="13" xfId="39" applyNumberFormat="1" applyFont="1" applyFill="1" applyBorder="1" applyAlignment="1">
      <alignment horizontal="right" vertical="center" wrapText="1" indent="1"/>
    </xf>
    <xf numFmtId="3" fontId="3" fillId="0" borderId="13" xfId="39" applyNumberFormat="1" applyFont="1" applyFill="1" applyBorder="1" applyAlignment="1">
      <alignment horizontal="right" vertical="center" wrapText="1" indent="1"/>
    </xf>
    <xf numFmtId="0" fontId="3" fillId="0" borderId="0" xfId="39" applyFont="1" applyFill="1" applyAlignment="1">
      <alignment horizontal="center"/>
    </xf>
    <xf numFmtId="0" fontId="3" fillId="0" borderId="0" xfId="39" applyFont="1" applyFill="1"/>
    <xf numFmtId="49" fontId="7" fillId="36" borderId="13" xfId="39" applyNumberFormat="1" applyFont="1" applyFill="1" applyBorder="1" applyAlignment="1">
      <alignment horizontal="left" vertical="center" wrapText="1" indent="1"/>
    </xf>
    <xf numFmtId="49" fontId="2" fillId="0" borderId="17" xfId="39" applyNumberFormat="1" applyFont="1" applyBorder="1" applyAlignment="1">
      <alignment horizontal="left" vertical="center" wrapText="1" indent="1"/>
    </xf>
    <xf numFmtId="3" fontId="6" fillId="24" borderId="17" xfId="39" applyNumberFormat="1" applyFont="1" applyFill="1" applyBorder="1" applyAlignment="1">
      <alignment horizontal="right" vertical="center" wrapText="1" indent="1"/>
    </xf>
    <xf numFmtId="0" fontId="3" fillId="0" borderId="0" xfId="39" applyFont="1" applyFill="1" applyBorder="1" applyAlignment="1">
      <alignment horizontal="center" vertical="center" wrapText="1"/>
    </xf>
    <xf numFmtId="49" fontId="2" fillId="0" borderId="0" xfId="39" applyNumberFormat="1" applyFont="1" applyFill="1" applyBorder="1" applyAlignment="1">
      <alignment horizontal="left" vertical="top" wrapText="1" indent="1"/>
    </xf>
    <xf numFmtId="3" fontId="6" fillId="0" borderId="0" xfId="39" applyNumberFormat="1" applyFont="1" applyFill="1" applyBorder="1" applyAlignment="1">
      <alignment horizontal="right" vertical="center" wrapText="1" indent="1"/>
    </xf>
    <xf numFmtId="0" fontId="7" fillId="0" borderId="0" xfId="39" applyFont="1" applyAlignment="1">
      <alignment horizontal="center"/>
    </xf>
    <xf numFmtId="0" fontId="7" fillId="0" borderId="0" xfId="39" applyFont="1"/>
    <xf numFmtId="49" fontId="7" fillId="0" borderId="0" xfId="39" applyNumberFormat="1" applyFont="1"/>
    <xf numFmtId="49" fontId="3" fillId="0" borderId="0" xfId="39" applyNumberFormat="1" applyFont="1"/>
    <xf numFmtId="0" fontId="3" fillId="0" borderId="20" xfId="0" applyFont="1" applyFill="1" applyBorder="1" applyAlignment="1">
      <alignment horizontal="center" vertical="center" wrapText="1"/>
    </xf>
    <xf numFmtId="0" fontId="72" fillId="0" borderId="0" xfId="0" applyFont="1" applyBorder="1" applyAlignment="1">
      <alignment horizontal="left" vertical="center"/>
    </xf>
    <xf numFmtId="3" fontId="3" fillId="0" borderId="14" xfId="0" applyNumberFormat="1" applyFont="1" applyFill="1" applyBorder="1" applyAlignment="1">
      <alignment horizontal="center" vertical="center" wrapText="1"/>
    </xf>
    <xf numFmtId="0" fontId="3" fillId="0" borderId="15" xfId="42" applyFont="1" applyBorder="1" applyAlignment="1">
      <alignment horizontal="center" vertical="center" wrapText="1"/>
    </xf>
    <xf numFmtId="3" fontId="6" fillId="24" borderId="14" xfId="42" applyNumberFormat="1" applyFont="1" applyFill="1" applyBorder="1" applyAlignment="1">
      <alignment horizontal="right" vertical="center" wrapText="1" indent="1"/>
    </xf>
    <xf numFmtId="0" fontId="3" fillId="0" borderId="16" xfId="42" applyFont="1" applyBorder="1" applyAlignment="1">
      <alignment horizontal="center" vertical="center" wrapText="1"/>
    </xf>
    <xf numFmtId="3" fontId="2" fillId="24" borderId="17" xfId="42" applyNumberFormat="1" applyFont="1" applyFill="1" applyBorder="1" applyAlignment="1">
      <alignment horizontal="right" vertical="center" wrapText="1" indent="1"/>
    </xf>
    <xf numFmtId="3" fontId="6" fillId="24" borderId="38" xfId="0" applyNumberFormat="1" applyFont="1" applyFill="1" applyBorder="1" applyAlignment="1">
      <alignment horizontal="right" vertical="center" wrapText="1" indent="1"/>
    </xf>
    <xf numFmtId="3" fontId="3" fillId="0" borderId="38" xfId="39" applyNumberFormat="1" applyFont="1" applyFill="1" applyBorder="1" applyAlignment="1">
      <alignment horizontal="center" wrapText="1"/>
    </xf>
    <xf numFmtId="3" fontId="6" fillId="24" borderId="38" xfId="39" applyNumberFormat="1" applyFont="1" applyFill="1" applyBorder="1" applyAlignment="1">
      <alignment horizontal="right" vertical="center" wrapText="1" indent="1"/>
    </xf>
    <xf numFmtId="3" fontId="3" fillId="35" borderId="38" xfId="39" applyNumberFormat="1" applyFont="1" applyFill="1" applyBorder="1" applyAlignment="1">
      <alignment horizontal="right" vertical="center" wrapText="1" indent="1"/>
    </xf>
    <xf numFmtId="3" fontId="3" fillId="24" borderId="38" xfId="39" applyNumberFormat="1" applyFont="1" applyFill="1" applyBorder="1" applyAlignment="1">
      <alignment horizontal="right" vertical="center" wrapText="1" indent="1"/>
    </xf>
    <xf numFmtId="3" fontId="6" fillId="35" borderId="38" xfId="39" applyNumberFormat="1" applyFont="1" applyFill="1" applyBorder="1" applyAlignment="1">
      <alignment horizontal="right" vertical="center" wrapText="1" indent="1"/>
    </xf>
    <xf numFmtId="3" fontId="3" fillId="0" borderId="38" xfId="39" applyNumberFormat="1" applyFont="1" applyFill="1" applyBorder="1" applyAlignment="1">
      <alignment horizontal="right" vertical="center" wrapText="1" indent="1"/>
    </xf>
    <xf numFmtId="3" fontId="7" fillId="35" borderId="38" xfId="39" applyNumberFormat="1" applyFont="1" applyFill="1" applyBorder="1" applyAlignment="1">
      <alignment horizontal="right" vertical="center" wrapText="1" indent="1"/>
    </xf>
    <xf numFmtId="3" fontId="6" fillId="24" borderId="39" xfId="39" applyNumberFormat="1" applyFont="1" applyFill="1" applyBorder="1" applyAlignment="1">
      <alignment horizontal="right" vertical="center" wrapText="1" indent="1"/>
    </xf>
    <xf numFmtId="49" fontId="7" fillId="0" borderId="13" xfId="39" applyNumberFormat="1" applyFont="1" applyBorder="1" applyAlignment="1">
      <alignment horizontal="left" vertical="center" wrapText="1" indent="1"/>
    </xf>
    <xf numFmtId="49" fontId="3" fillId="0" borderId="13" xfId="39" applyNumberFormat="1" applyFont="1" applyFill="1" applyBorder="1" applyAlignment="1">
      <alignment horizontal="left" vertical="center" wrapText="1" indent="1"/>
    </xf>
    <xf numFmtId="0" fontId="71" fillId="0" borderId="16" xfId="40"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3" fillId="0" borderId="15" xfId="39" applyFont="1" applyFill="1" applyBorder="1" applyAlignment="1">
      <alignment horizontal="center" vertical="center" wrapText="1"/>
    </xf>
    <xf numFmtId="0" fontId="3" fillId="0" borderId="16" xfId="39" applyFont="1" applyFill="1" applyBorder="1" applyAlignment="1">
      <alignment horizontal="center" vertical="center" wrapText="1"/>
    </xf>
    <xf numFmtId="0" fontId="69" fillId="0" borderId="13" xfId="44" applyFont="1" applyBorder="1" applyAlignment="1">
      <alignment horizontal="center" vertical="center" wrapText="1"/>
    </xf>
    <xf numFmtId="49" fontId="73" fillId="0" borderId="17" xfId="42" applyNumberFormat="1" applyFont="1" applyBorder="1" applyAlignment="1">
      <alignment horizontal="left" vertical="center" wrapText="1" indent="1"/>
    </xf>
    <xf numFmtId="0" fontId="3" fillId="0" borderId="0" xfId="39" applyFont="1" applyAlignment="1">
      <alignment vertical="center" wrapText="1"/>
    </xf>
    <xf numFmtId="0" fontId="3" fillId="0" borderId="0" xfId="39" applyFont="1" applyBorder="1" applyAlignment="1">
      <alignment horizontal="center" vertical="center" wrapText="1"/>
    </xf>
    <xf numFmtId="0" fontId="6" fillId="0" borderId="0" xfId="39" applyFont="1" applyBorder="1" applyAlignment="1">
      <alignment horizontal="left" vertical="center" wrapText="1" indent="1"/>
    </xf>
    <xf numFmtId="49" fontId="30" fillId="0" borderId="0" xfId="39" applyNumberFormat="1" applyFont="1"/>
    <xf numFmtId="3" fontId="3" fillId="35" borderId="13" xfId="42" applyNumberFormat="1" applyFont="1" applyFill="1" applyBorder="1" applyAlignment="1">
      <alignment horizontal="center" vertical="center" wrapText="1"/>
    </xf>
    <xf numFmtId="165" fontId="64" fillId="39" borderId="13" xfId="0" applyNumberFormat="1" applyFont="1" applyFill="1" applyBorder="1" applyAlignment="1">
      <alignment vertical="center" wrapText="1"/>
    </xf>
    <xf numFmtId="165" fontId="64" fillId="40" borderId="13" xfId="0" applyNumberFormat="1" applyFont="1" applyFill="1" applyBorder="1" applyAlignment="1">
      <alignment vertical="center" wrapText="1"/>
    </xf>
    <xf numFmtId="165" fontId="64" fillId="35" borderId="13" xfId="0" applyNumberFormat="1" applyFont="1" applyFill="1" applyBorder="1" applyAlignment="1">
      <alignment vertical="center" wrapText="1"/>
    </xf>
    <xf numFmtId="165" fontId="64" fillId="24" borderId="13" xfId="0" applyNumberFormat="1" applyFont="1" applyFill="1" applyBorder="1" applyAlignment="1">
      <alignment vertical="center" wrapText="1"/>
    </xf>
    <xf numFmtId="165" fontId="64" fillId="40" borderId="14" xfId="0" applyNumberFormat="1" applyFont="1" applyFill="1" applyBorder="1" applyAlignment="1">
      <alignment vertical="center" wrapText="1"/>
    </xf>
    <xf numFmtId="165" fontId="59" fillId="39" borderId="13" xfId="0" applyNumberFormat="1" applyFont="1" applyFill="1" applyBorder="1" applyAlignment="1">
      <alignment vertical="center" wrapText="1"/>
    </xf>
    <xf numFmtId="165" fontId="59" fillId="35" borderId="13" xfId="0" applyNumberFormat="1" applyFont="1" applyFill="1" applyBorder="1" applyAlignment="1">
      <alignment vertical="center" wrapText="1"/>
    </xf>
    <xf numFmtId="165" fontId="64" fillId="0" borderId="13" xfId="0" applyNumberFormat="1" applyFont="1" applyFill="1" applyBorder="1" applyAlignment="1">
      <alignment horizontal="center" vertical="center" wrapText="1"/>
    </xf>
    <xf numFmtId="165" fontId="59" fillId="39" borderId="13" xfId="0" applyNumberFormat="1" applyFont="1" applyFill="1" applyBorder="1" applyAlignment="1">
      <alignment vertical="top" wrapText="1"/>
    </xf>
    <xf numFmtId="165" fontId="76" fillId="0" borderId="13" xfId="0" applyNumberFormat="1" applyFont="1" applyFill="1" applyBorder="1" applyAlignment="1">
      <alignment horizontal="center" vertical="center" wrapText="1"/>
    </xf>
    <xf numFmtId="165" fontId="77" fillId="39" borderId="13" xfId="0" applyNumberFormat="1" applyFont="1" applyFill="1" applyBorder="1" applyAlignment="1">
      <alignment vertical="center" wrapText="1"/>
    </xf>
    <xf numFmtId="165" fontId="64" fillId="41" borderId="13" xfId="0" applyNumberFormat="1" applyFont="1" applyFill="1" applyBorder="1" applyAlignment="1">
      <alignment horizontal="center" vertical="center" wrapText="1"/>
    </xf>
    <xf numFmtId="165" fontId="76" fillId="41" borderId="13" xfId="0" applyNumberFormat="1" applyFont="1" applyFill="1" applyBorder="1" applyAlignment="1">
      <alignment horizontal="center" vertical="center" wrapText="1"/>
    </xf>
    <xf numFmtId="165" fontId="59" fillId="39" borderId="17" xfId="0" applyNumberFormat="1" applyFont="1" applyFill="1" applyBorder="1" applyAlignment="1">
      <alignment vertical="center"/>
    </xf>
    <xf numFmtId="165" fontId="59" fillId="35" borderId="17" xfId="0" applyNumberFormat="1" applyFont="1" applyFill="1" applyBorder="1" applyAlignment="1">
      <alignment vertical="center"/>
    </xf>
    <xf numFmtId="165" fontId="64" fillId="40" borderId="17" xfId="0" applyNumberFormat="1" applyFont="1" applyFill="1" applyBorder="1" applyAlignment="1">
      <alignment vertical="center" wrapText="1"/>
    </xf>
    <xf numFmtId="165" fontId="64" fillId="40" borderId="18" xfId="0" applyNumberFormat="1" applyFont="1" applyFill="1" applyBorder="1" applyAlignment="1">
      <alignment vertical="center" wrapText="1"/>
    </xf>
    <xf numFmtId="49" fontId="74" fillId="0" borderId="13" xfId="0" applyNumberFormat="1" applyFont="1" applyFill="1" applyBorder="1" applyAlignment="1">
      <alignment horizontal="left" vertical="center" wrapText="1" indent="1"/>
    </xf>
    <xf numFmtId="49" fontId="71" fillId="0" borderId="13" xfId="0" applyNumberFormat="1" applyFont="1" applyFill="1" applyBorder="1" applyAlignment="1">
      <alignment horizontal="left" vertical="center" wrapText="1" indent="1"/>
    </xf>
    <xf numFmtId="0" fontId="2" fillId="0" borderId="38" xfId="0" applyFont="1" applyBorder="1" applyAlignment="1">
      <alignment horizontal="center" vertical="center" wrapText="1"/>
    </xf>
    <xf numFmtId="3" fontId="3" fillId="35" borderId="38" xfId="0" applyNumberFormat="1" applyFont="1" applyFill="1" applyBorder="1" applyAlignment="1">
      <alignment horizontal="right" vertical="center" wrapText="1" indent="1"/>
    </xf>
    <xf numFmtId="49" fontId="73" fillId="0" borderId="13" xfId="0" applyNumberFormat="1" applyFont="1" applyFill="1" applyBorder="1" applyAlignment="1">
      <alignment horizontal="left" vertical="center" wrapText="1" indent="1"/>
    </xf>
    <xf numFmtId="49" fontId="70" fillId="0" borderId="0" xfId="0" applyNumberFormat="1" applyFont="1" applyAlignment="1">
      <alignment horizontal="left" vertical="center"/>
    </xf>
    <xf numFmtId="3" fontId="3" fillId="35" borderId="13" xfId="0" applyNumberFormat="1" applyFont="1" applyFill="1" applyBorder="1" applyAlignment="1">
      <alignment horizontal="center" vertical="center" wrapText="1"/>
    </xf>
    <xf numFmtId="0" fontId="70" fillId="0" borderId="0" xfId="0" applyFont="1"/>
    <xf numFmtId="3" fontId="57" fillId="0" borderId="0" xfId="0" applyNumberFormat="1" applyFont="1"/>
    <xf numFmtId="49" fontId="7" fillId="0" borderId="0" xfId="0" applyNumberFormat="1" applyFont="1" applyAlignment="1">
      <alignment horizontal="left" vertical="center"/>
    </xf>
    <xf numFmtId="0" fontId="2" fillId="0" borderId="15" xfId="0" applyFont="1" applyBorder="1" applyAlignment="1">
      <alignment horizontal="center" vertical="center" wrapText="1"/>
    </xf>
    <xf numFmtId="49" fontId="2" fillId="0" borderId="13" xfId="0" applyNumberFormat="1" applyFont="1" applyBorder="1" applyAlignment="1">
      <alignment horizontal="left" vertical="center" wrapText="1" inden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2" fillId="0" borderId="13" xfId="0" applyFont="1" applyBorder="1" applyAlignment="1">
      <alignment horizontal="center" vertical="center" wrapText="1"/>
    </xf>
    <xf numFmtId="49" fontId="2" fillId="0" borderId="13" xfId="0" applyNumberFormat="1" applyFont="1" applyFill="1" applyBorder="1" applyAlignment="1">
      <alignment vertical="center" wrapText="1"/>
    </xf>
    <xf numFmtId="49" fontId="75" fillId="0" borderId="13" xfId="0" applyNumberFormat="1" applyFont="1" applyFill="1" applyBorder="1" applyAlignment="1">
      <alignment vertical="center" wrapText="1"/>
    </xf>
    <xf numFmtId="49" fontId="3" fillId="0" borderId="13" xfId="0" applyNumberFormat="1" applyFont="1" applyFill="1" applyBorder="1" applyAlignment="1">
      <alignment vertical="center" wrapText="1"/>
    </xf>
    <xf numFmtId="49" fontId="7" fillId="0" borderId="13" xfId="0" applyNumberFormat="1" applyFont="1" applyFill="1" applyBorder="1" applyAlignment="1">
      <alignment vertical="center" wrapText="1"/>
    </xf>
    <xf numFmtId="49" fontId="6" fillId="0" borderId="17" xfId="0" applyNumberFormat="1" applyFont="1" applyFill="1" applyBorder="1" applyAlignment="1">
      <alignment vertical="center" wrapText="1"/>
    </xf>
    <xf numFmtId="0" fontId="3" fillId="0" borderId="71" xfId="0" applyFont="1" applyFill="1" applyBorder="1" applyAlignment="1">
      <alignment horizontal="center" vertical="center" wrapText="1"/>
    </xf>
    <xf numFmtId="0" fontId="6" fillId="0" borderId="71" xfId="0" applyFont="1" applyFill="1" applyBorder="1" applyAlignment="1">
      <alignment horizontal="left" vertical="center" wrapText="1" indent="1"/>
    </xf>
    <xf numFmtId="0" fontId="6" fillId="0" borderId="71" xfId="0" applyFont="1" applyFill="1" applyBorder="1" applyAlignment="1">
      <alignment horizontal="center" vertical="center" wrapText="1"/>
    </xf>
    <xf numFmtId="0" fontId="3" fillId="0" borderId="71" xfId="0" applyFont="1" applyFill="1" applyBorder="1" applyAlignment="1">
      <alignment horizontal="right" vertical="center" wrapText="1" indent="1"/>
    </xf>
    <xf numFmtId="49" fontId="82" fillId="0" borderId="52" xfId="39" applyNumberFormat="1" applyFont="1" applyBorder="1"/>
    <xf numFmtId="0" fontId="21" fillId="0" borderId="27" xfId="39" applyFont="1" applyBorder="1"/>
    <xf numFmtId="14" fontId="72" fillId="0" borderId="0" xfId="39" applyNumberFormat="1" applyFont="1" applyAlignment="1">
      <alignment vertical="center" wrapText="1"/>
    </xf>
    <xf numFmtId="0" fontId="72" fillId="0" borderId="0" xfId="39" applyFont="1" applyAlignment="1">
      <alignment vertical="center" wrapText="1"/>
    </xf>
    <xf numFmtId="0" fontId="21" fillId="0" borderId="20" xfId="39" applyFont="1" applyBorder="1" applyAlignment="1">
      <alignment vertical="center"/>
    </xf>
    <xf numFmtId="0" fontId="21" fillId="0" borderId="52" xfId="39" applyFont="1" applyBorder="1" applyAlignment="1">
      <alignment vertical="center"/>
    </xf>
    <xf numFmtId="0" fontId="2" fillId="0" borderId="57" xfId="0" applyFont="1" applyBorder="1" applyAlignment="1">
      <alignment horizontal="center" vertical="center" wrapText="1"/>
    </xf>
    <xf numFmtId="0" fontId="2" fillId="0" borderId="12" xfId="0" applyFont="1" applyBorder="1" applyAlignment="1">
      <alignment horizontal="center" vertical="center" wrapText="1"/>
    </xf>
    <xf numFmtId="3" fontId="6" fillId="24" borderId="72" xfId="0" applyNumberFormat="1" applyFont="1" applyFill="1" applyBorder="1" applyAlignment="1">
      <alignment horizontal="right" vertical="center" wrapText="1" indent="1"/>
    </xf>
    <xf numFmtId="3" fontId="6" fillId="24" borderId="51" xfId="0" applyNumberFormat="1" applyFont="1" applyFill="1" applyBorder="1" applyAlignment="1">
      <alignment horizontal="right" vertical="center" wrapText="1" indent="1"/>
    </xf>
    <xf numFmtId="0" fontId="3" fillId="38" borderId="0" xfId="0" applyFont="1" applyFill="1"/>
    <xf numFmtId="49" fontId="72" fillId="0" borderId="0" xfId="0" applyNumberFormat="1" applyFont="1" applyBorder="1" applyAlignment="1">
      <alignment horizontal="left" vertical="center" wrapText="1" indent="1"/>
    </xf>
    <xf numFmtId="0" fontId="61" fillId="0" borderId="0" xfId="0" applyFont="1"/>
    <xf numFmtId="0" fontId="83" fillId="0" borderId="0" xfId="0" applyFont="1"/>
    <xf numFmtId="3" fontId="21" fillId="0" borderId="0" xfId="44" applyNumberFormat="1" applyFont="1" applyBorder="1" applyAlignment="1">
      <alignment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3" xfId="0" applyFont="1" applyFill="1" applyBorder="1" applyAlignment="1">
      <alignment horizontal="center" vertical="center" wrapText="1"/>
    </xf>
    <xf numFmtId="4" fontId="6" fillId="24" borderId="17" xfId="0" applyNumberFormat="1" applyFont="1" applyFill="1" applyBorder="1" applyAlignment="1">
      <alignment horizontal="right" vertical="center" wrapText="1" indent="1"/>
    </xf>
    <xf numFmtId="0" fontId="7" fillId="0" borderId="0" xfId="0" applyFont="1" applyFill="1" applyAlignment="1">
      <alignment vertical="center" wrapText="1"/>
    </xf>
    <xf numFmtId="0" fontId="6" fillId="0" borderId="13" xfId="39" applyFont="1" applyBorder="1" applyAlignment="1">
      <alignment horizontal="center" vertical="center" wrapText="1"/>
    </xf>
    <xf numFmtId="0" fontId="6" fillId="0" borderId="13" xfId="39" applyFont="1" applyBorder="1" applyAlignment="1">
      <alignment horizontal="left" vertical="center" wrapText="1" indent="1"/>
    </xf>
    <xf numFmtId="0" fontId="6" fillId="0" borderId="14" xfId="39" applyFont="1" applyBorder="1" applyAlignment="1">
      <alignment horizontal="center" vertical="center" wrapText="1"/>
    </xf>
    <xf numFmtId="3" fontId="6" fillId="24" borderId="14" xfId="39" applyNumberFormat="1" applyFont="1" applyFill="1" applyBorder="1" applyAlignment="1">
      <alignment horizontal="right" vertical="center" wrapText="1" indent="1"/>
    </xf>
    <xf numFmtId="3" fontId="3" fillId="35" borderId="14" xfId="39" applyNumberFormat="1" applyFont="1" applyFill="1" applyBorder="1" applyAlignment="1">
      <alignment horizontal="right" vertical="center" wrapText="1" indent="1"/>
    </xf>
    <xf numFmtId="0" fontId="3" fillId="0" borderId="16" xfId="39" applyFont="1" applyBorder="1" applyAlignment="1">
      <alignment horizontal="center" vertical="center" wrapText="1"/>
    </xf>
    <xf numFmtId="0" fontId="6" fillId="0" borderId="17" xfId="39" applyFont="1" applyBorder="1" applyAlignment="1">
      <alignment horizontal="left" vertical="center" wrapText="1" indent="1"/>
    </xf>
    <xf numFmtId="3" fontId="3" fillId="35" borderId="17" xfId="39" applyNumberFormat="1" applyFont="1" applyFill="1" applyBorder="1" applyAlignment="1">
      <alignment horizontal="right" vertical="center" wrapText="1" indent="1"/>
    </xf>
    <xf numFmtId="3" fontId="3" fillId="35" borderId="18" xfId="39" applyNumberFormat="1" applyFont="1" applyFill="1" applyBorder="1" applyAlignment="1">
      <alignment horizontal="right" vertical="center" wrapText="1" indent="1"/>
    </xf>
    <xf numFmtId="0" fontId="86" fillId="0" borderId="13"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69" fillId="0" borderId="13" xfId="40" applyFont="1" applyBorder="1" applyAlignment="1">
      <alignment horizontal="center" vertical="center"/>
    </xf>
    <xf numFmtId="0" fontId="69" fillId="0" borderId="13" xfId="40" applyFont="1" applyBorder="1" applyAlignment="1">
      <alignment vertical="center"/>
    </xf>
    <xf numFmtId="0" fontId="69" fillId="0" borderId="23" xfId="40" applyFont="1" applyBorder="1" applyAlignment="1">
      <alignment horizontal="center" vertical="center" wrapText="1"/>
    </xf>
    <xf numFmtId="0" fontId="69" fillId="0" borderId="25" xfId="40" applyFont="1" applyBorder="1" applyAlignment="1">
      <alignment horizontal="center" vertical="center"/>
    </xf>
    <xf numFmtId="0" fontId="69" fillId="0" borderId="25" xfId="40" applyFont="1" applyBorder="1" applyAlignment="1">
      <alignment horizontal="center" vertical="center" wrapText="1"/>
    </xf>
    <xf numFmtId="0" fontId="69" fillId="0" borderId="24" xfId="40" applyFont="1" applyBorder="1" applyAlignment="1">
      <alignment horizontal="center" vertical="center" wrapText="1"/>
    </xf>
    <xf numFmtId="0" fontId="69" fillId="0" borderId="15" xfId="40" applyFont="1" applyBorder="1" applyAlignment="1">
      <alignment vertical="center"/>
    </xf>
    <xf numFmtId="0" fontId="69" fillId="0" borderId="14" xfId="40" applyFont="1" applyBorder="1" applyAlignment="1">
      <alignment horizontal="center" vertical="center"/>
    </xf>
    <xf numFmtId="0" fontId="69" fillId="0" borderId="17" xfId="40" applyFont="1" applyBorder="1" applyAlignment="1">
      <alignment horizontal="left" vertical="center" indent="1"/>
    </xf>
    <xf numFmtId="0" fontId="71" fillId="0" borderId="22" xfId="40" applyFont="1" applyBorder="1" applyAlignment="1">
      <alignment horizontal="center" vertical="center"/>
    </xf>
    <xf numFmtId="0" fontId="69" fillId="0" borderId="29" xfId="40" applyFont="1" applyBorder="1" applyAlignment="1">
      <alignment horizontal="left" vertical="center" indent="1"/>
    </xf>
    <xf numFmtId="0" fontId="71" fillId="0" borderId="77" xfId="40" applyFont="1" applyBorder="1" applyAlignment="1">
      <alignment horizontal="center" vertical="center"/>
    </xf>
    <xf numFmtId="0" fontId="69" fillId="0" borderId="78" xfId="40" applyFont="1" applyBorder="1" applyAlignment="1">
      <alignment horizontal="left" vertical="center" indent="1"/>
    </xf>
    <xf numFmtId="3" fontId="6" fillId="35" borderId="78" xfId="0" applyNumberFormat="1" applyFont="1" applyFill="1" applyBorder="1" applyAlignment="1">
      <alignment horizontal="right" vertical="center" wrapText="1" indent="1"/>
    </xf>
    <xf numFmtId="165" fontId="6" fillId="24" borderId="79" xfId="0" applyNumberFormat="1" applyFont="1" applyFill="1" applyBorder="1" applyAlignment="1">
      <alignment horizontal="right" vertical="center" wrapText="1" indent="1"/>
    </xf>
    <xf numFmtId="0" fontId="68" fillId="0" borderId="0" xfId="40" applyBorder="1" applyAlignment="1">
      <alignment horizontal="center" vertical="center" wrapText="1"/>
    </xf>
    <xf numFmtId="166" fontId="6" fillId="24" borderId="72" xfId="0" applyNumberFormat="1" applyFont="1" applyFill="1" applyBorder="1" applyAlignment="1">
      <alignment horizontal="right" vertical="center" wrapText="1" indent="1"/>
    </xf>
    <xf numFmtId="3" fontId="6" fillId="35" borderId="81" xfId="0" applyNumberFormat="1" applyFont="1" applyFill="1" applyBorder="1" applyAlignment="1">
      <alignment horizontal="right" vertical="center" wrapText="1" indent="1"/>
    </xf>
    <xf numFmtId="165" fontId="6" fillId="24" borderId="80" xfId="0" applyNumberFormat="1" applyFont="1" applyFill="1" applyBorder="1" applyAlignment="1">
      <alignment horizontal="right" vertical="center" wrapText="1" indent="1"/>
    </xf>
    <xf numFmtId="166" fontId="6" fillId="24" borderId="51" xfId="0" applyNumberFormat="1" applyFont="1" applyFill="1" applyBorder="1" applyAlignment="1">
      <alignment horizontal="right" vertical="center" wrapText="1" indent="1"/>
    </xf>
    <xf numFmtId="0" fontId="68" fillId="0" borderId="0" xfId="40" applyFill="1"/>
    <xf numFmtId="0" fontId="68" fillId="0" borderId="0" xfId="40" applyAlignment="1">
      <alignment horizontal="center" vertical="center"/>
    </xf>
    <xf numFmtId="0" fontId="3" fillId="42" borderId="0" xfId="0" applyFont="1" applyFill="1" applyAlignment="1">
      <alignment vertical="center" wrapText="1"/>
    </xf>
    <xf numFmtId="0" fontId="72" fillId="0" borderId="0" xfId="0" applyFont="1" applyAlignment="1">
      <alignment horizontal="center"/>
    </xf>
    <xf numFmtId="0" fontId="3" fillId="0" borderId="0" xfId="39" applyFont="1" applyBorder="1" applyAlignment="1">
      <alignment vertical="center" wrapText="1"/>
    </xf>
    <xf numFmtId="0" fontId="83" fillId="0" borderId="0" xfId="39" applyFont="1" applyBorder="1" applyAlignment="1">
      <alignment vertical="center"/>
    </xf>
    <xf numFmtId="0" fontId="3" fillId="0" borderId="21" xfId="42" applyFont="1" applyBorder="1" applyAlignment="1">
      <alignment horizontal="center" vertical="center" wrapText="1"/>
    </xf>
    <xf numFmtId="2" fontId="68" fillId="0" borderId="0" xfId="40" applyNumberFormat="1" applyAlignment="1"/>
    <xf numFmtId="0" fontId="2"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7" fillId="0" borderId="0" xfId="0" applyFont="1" applyFill="1" applyBorder="1" applyAlignment="1">
      <alignment horizontal="left" vertical="center" wrapText="1" indent="1"/>
    </xf>
    <xf numFmtId="49" fontId="6" fillId="0" borderId="13" xfId="0" applyNumberFormat="1" applyFont="1" applyFill="1" applyBorder="1" applyAlignment="1">
      <alignment horizontal="left" vertical="center" indent="1"/>
    </xf>
    <xf numFmtId="49" fontId="6" fillId="37" borderId="13" xfId="0" applyNumberFormat="1" applyFont="1" applyFill="1" applyBorder="1" applyAlignment="1">
      <alignment horizontal="left" vertical="center" indent="1"/>
    </xf>
    <xf numFmtId="49" fontId="7" fillId="0" borderId="19" xfId="0" applyNumberFormat="1" applyFont="1" applyFill="1" applyBorder="1" applyAlignment="1">
      <alignment horizontal="left" vertical="center" wrapText="1" indent="1"/>
    </xf>
    <xf numFmtId="1" fontId="6" fillId="24" borderId="14" xfId="0" applyNumberFormat="1" applyFont="1" applyFill="1" applyBorder="1" applyAlignment="1">
      <alignment horizontal="right" vertical="center" wrapText="1" indent="1"/>
    </xf>
    <xf numFmtId="3" fontId="74" fillId="35" borderId="13" xfId="0" applyNumberFormat="1" applyFont="1" applyFill="1" applyBorder="1" applyAlignment="1">
      <alignment horizontal="right" vertical="center" wrapText="1" indent="1"/>
    </xf>
    <xf numFmtId="3" fontId="73" fillId="24" borderId="72" xfId="0" applyNumberFormat="1" applyFont="1" applyFill="1" applyBorder="1" applyAlignment="1">
      <alignment horizontal="right" vertical="center" wrapText="1" indent="1"/>
    </xf>
    <xf numFmtId="0" fontId="74" fillId="42" borderId="0" xfId="0" applyFont="1" applyFill="1" applyAlignment="1">
      <alignment vertical="center" wrapText="1"/>
    </xf>
    <xf numFmtId="0" fontId="73" fillId="0" borderId="0" xfId="0" applyFont="1" applyBorder="1" applyAlignment="1">
      <alignment vertical="center" wrapText="1"/>
    </xf>
    <xf numFmtId="0" fontId="74" fillId="0" borderId="0" xfId="0" applyFont="1" applyAlignment="1">
      <alignment vertical="center" wrapText="1"/>
    </xf>
    <xf numFmtId="0" fontId="73" fillId="0" borderId="0" xfId="0" applyFont="1" applyAlignment="1">
      <alignment horizontal="center" vertical="center"/>
    </xf>
    <xf numFmtId="0" fontId="73" fillId="0" borderId="0" xfId="0" applyFont="1" applyAlignment="1">
      <alignment vertical="center" wrapText="1"/>
    </xf>
    <xf numFmtId="3" fontId="73" fillId="24" borderId="13" xfId="0" applyNumberFormat="1" applyFont="1" applyFill="1" applyBorder="1" applyAlignment="1">
      <alignment horizontal="right" vertical="center" wrapText="1" indent="1"/>
    </xf>
    <xf numFmtId="0" fontId="72" fillId="0" borderId="0" xfId="0" applyFont="1" applyBorder="1"/>
    <xf numFmtId="0" fontId="70" fillId="0" borderId="0" xfId="0" applyFont="1" applyBorder="1"/>
    <xf numFmtId="3" fontId="3" fillId="0" borderId="0" xfId="0" applyNumberFormat="1" applyFont="1" applyFill="1" applyBorder="1"/>
    <xf numFmtId="4" fontId="7" fillId="0" borderId="0" xfId="44" applyNumberFormat="1" applyFont="1" applyBorder="1" applyAlignment="1">
      <alignment vertical="center" wrapText="1"/>
    </xf>
    <xf numFmtId="0" fontId="89" fillId="0" borderId="0" xfId="0" applyFont="1" applyAlignment="1">
      <alignment vertical="center"/>
    </xf>
    <xf numFmtId="0" fontId="87" fillId="0" borderId="0" xfId="0" applyFont="1" applyBorder="1" applyAlignment="1">
      <alignment horizontal="right"/>
    </xf>
    <xf numFmtId="49" fontId="83" fillId="0" borderId="0" xfId="0" applyNumberFormat="1" applyFont="1" applyBorder="1"/>
    <xf numFmtId="0" fontId="72" fillId="0" borderId="0" xfId="0" applyFont="1" applyBorder="1" applyAlignment="1">
      <alignment horizontal="right" vertical="center" wrapText="1"/>
    </xf>
    <xf numFmtId="49" fontId="72" fillId="0" borderId="0" xfId="0" applyNumberFormat="1" applyFont="1" applyBorder="1" applyAlignment="1">
      <alignment vertical="center"/>
    </xf>
    <xf numFmtId="0" fontId="69" fillId="0" borderId="13" xfId="0" applyFont="1" applyBorder="1" applyAlignment="1">
      <alignment horizontal="left" vertical="center" wrapText="1" indent="1"/>
    </xf>
    <xf numFmtId="49" fontId="71" fillId="0" borderId="13" xfId="0" applyNumberFormat="1" applyFont="1" applyBorder="1" applyAlignment="1">
      <alignment horizontal="left" vertical="center" wrapText="1" indent="1"/>
    </xf>
    <xf numFmtId="49" fontId="69" fillId="0" borderId="13" xfId="0" applyNumberFormat="1" applyFont="1" applyBorder="1" applyAlignment="1">
      <alignment horizontal="left" vertical="center" wrapText="1" indent="1"/>
    </xf>
    <xf numFmtId="0" fontId="69" fillId="0" borderId="27" xfId="0" applyFont="1" applyBorder="1" applyAlignment="1">
      <alignment horizontal="left" vertical="center" wrapText="1" indent="1"/>
    </xf>
    <xf numFmtId="0" fontId="69" fillId="0" borderId="75" xfId="0" applyFont="1" applyBorder="1" applyAlignment="1">
      <alignment horizontal="left" vertical="center" wrapText="1" indent="1"/>
    </xf>
    <xf numFmtId="49" fontId="69" fillId="0" borderId="13" xfId="42" applyNumberFormat="1" applyFont="1" applyBorder="1" applyAlignment="1">
      <alignment horizontal="left" vertical="center" wrapText="1" indent="1"/>
    </xf>
    <xf numFmtId="49" fontId="71" fillId="0" borderId="13" xfId="42" applyNumberFormat="1" applyFont="1" applyBorder="1" applyAlignment="1">
      <alignment horizontal="left" vertical="center" wrapText="1" indent="1"/>
    </xf>
    <xf numFmtId="49" fontId="71" fillId="0" borderId="19" xfId="0" applyNumberFormat="1" applyFont="1" applyBorder="1" applyAlignment="1">
      <alignment horizontal="left" vertical="center" wrapText="1" indent="1"/>
    </xf>
    <xf numFmtId="49" fontId="69" fillId="0" borderId="19" xfId="0" applyNumberFormat="1" applyFont="1" applyBorder="1" applyAlignment="1">
      <alignment horizontal="left" vertical="center" wrapText="1" indent="1"/>
    </xf>
    <xf numFmtId="0" fontId="69" fillId="0" borderId="17" xfId="0" applyFont="1" applyFill="1" applyBorder="1" applyAlignment="1">
      <alignment horizontal="left" vertical="center" wrapText="1" indent="1"/>
    </xf>
    <xf numFmtId="0" fontId="69" fillId="0" borderId="62"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85" fillId="43" borderId="57" xfId="0" applyFont="1" applyFill="1" applyBorder="1" applyAlignment="1">
      <alignment horizontal="center" vertical="center" wrapText="1"/>
    </xf>
    <xf numFmtId="0" fontId="85" fillId="43" borderId="42" xfId="0" applyFont="1" applyFill="1" applyBorder="1" applyAlignment="1">
      <alignment horizontal="center" vertical="center" wrapText="1"/>
    </xf>
    <xf numFmtId="0" fontId="7" fillId="0" borderId="29" xfId="39" applyFont="1" applyBorder="1" applyAlignment="1">
      <alignment horizontal="center" vertical="center" wrapText="1"/>
    </xf>
    <xf numFmtId="0" fontId="7" fillId="0" borderId="34" xfId="39" applyFont="1" applyBorder="1" applyAlignment="1">
      <alignment horizontal="center" vertical="center" wrapText="1"/>
    </xf>
    <xf numFmtId="49" fontId="69" fillId="0" borderId="13" xfId="0" applyNumberFormat="1" applyFont="1" applyFill="1" applyBorder="1" applyAlignment="1">
      <alignment horizontal="left" vertical="center" wrapText="1" indent="1"/>
    </xf>
    <xf numFmtId="49" fontId="94" fillId="0" borderId="17" xfId="0" applyNumberFormat="1" applyFont="1" applyFill="1" applyBorder="1" applyAlignment="1">
      <alignment horizontal="left" vertical="center" wrapText="1" indent="1"/>
    </xf>
    <xf numFmtId="0" fontId="78" fillId="0" borderId="0" xfId="0" applyFont="1" applyFill="1" applyAlignment="1">
      <alignment horizontal="left" vertical="center" wrapText="1"/>
    </xf>
    <xf numFmtId="0" fontId="95" fillId="0" borderId="0" xfId="0" applyFont="1" applyAlignment="1">
      <alignment vertical="center"/>
    </xf>
    <xf numFmtId="0" fontId="21" fillId="0" borderId="0" xfId="0" applyFont="1" applyAlignment="1">
      <alignment vertical="center" wrapText="1"/>
    </xf>
    <xf numFmtId="49" fontId="21" fillId="0" borderId="0" xfId="0" applyNumberFormat="1" applyFont="1" applyAlignment="1">
      <alignment horizontal="left" vertical="center" wrapText="1" indent="1"/>
    </xf>
    <xf numFmtId="0" fontId="7" fillId="0" borderId="21" xfId="0" applyFont="1" applyBorder="1" applyAlignment="1">
      <alignment horizontal="center" vertical="center" wrapText="1"/>
    </xf>
    <xf numFmtId="49" fontId="7" fillId="45" borderId="13" xfId="0" applyNumberFormat="1" applyFont="1" applyFill="1" applyBorder="1" applyAlignment="1">
      <alignment horizontal="left" vertical="center" wrapText="1" indent="1"/>
    </xf>
    <xf numFmtId="49" fontId="7" fillId="38" borderId="13" xfId="0" applyNumberFormat="1" applyFont="1" applyFill="1" applyBorder="1" applyAlignment="1">
      <alignment horizontal="left" vertical="center" wrapText="1" indent="1"/>
    </xf>
    <xf numFmtId="0" fontId="6" fillId="0" borderId="19" xfId="42" applyFont="1" applyBorder="1" applyAlignment="1">
      <alignment horizontal="left" vertical="top" wrapText="1" indent="1"/>
    </xf>
    <xf numFmtId="3" fontId="6" fillId="46" borderId="13" xfId="42" applyNumberFormat="1" applyFont="1" applyFill="1" applyBorder="1" applyAlignment="1">
      <alignment horizontal="right" vertical="center" wrapText="1" indent="1"/>
    </xf>
    <xf numFmtId="3" fontId="6" fillId="46" borderId="14" xfId="42" applyNumberFormat="1" applyFont="1" applyFill="1" applyBorder="1" applyAlignment="1">
      <alignment horizontal="center" vertical="center" wrapText="1"/>
    </xf>
    <xf numFmtId="3" fontId="6" fillId="46" borderId="13" xfId="42" applyNumberFormat="1" applyFont="1" applyFill="1" applyBorder="1" applyAlignment="1">
      <alignment horizontal="center" vertical="center" wrapText="1"/>
    </xf>
    <xf numFmtId="3" fontId="6" fillId="46" borderId="14" xfId="42" applyNumberFormat="1" applyFont="1" applyFill="1" applyBorder="1" applyAlignment="1">
      <alignment horizontal="right" vertical="center" wrapText="1" indent="1"/>
    </xf>
    <xf numFmtId="0" fontId="98" fillId="0" borderId="0" xfId="0" applyFont="1" applyAlignment="1">
      <alignment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3" fillId="0" borderId="0" xfId="39" applyFont="1" applyFill="1" applyBorder="1" applyAlignment="1">
      <alignment vertical="center" wrapText="1"/>
    </xf>
    <xf numFmtId="0" fontId="83" fillId="0" borderId="0" xfId="39" applyFont="1" applyFill="1" applyBorder="1" applyAlignment="1">
      <alignment vertical="center"/>
    </xf>
    <xf numFmtId="0" fontId="3" fillId="0" borderId="13" xfId="42" applyFont="1" applyBorder="1" applyAlignment="1">
      <alignment horizontal="left" vertical="top" wrapText="1" indent="1"/>
    </xf>
    <xf numFmtId="0" fontId="87" fillId="0" borderId="0" xfId="89" applyFont="1"/>
    <xf numFmtId="0" fontId="87" fillId="0" borderId="0" xfId="0" applyFont="1"/>
    <xf numFmtId="0" fontId="87" fillId="0" borderId="0" xfId="0" applyFont="1" applyAlignment="1">
      <alignment vertical="center"/>
    </xf>
    <xf numFmtId="0" fontId="89" fillId="0" borderId="0" xfId="89" applyFont="1"/>
    <xf numFmtId="0" fontId="3" fillId="0" borderId="0" xfId="89" applyFont="1"/>
    <xf numFmtId="0" fontId="59" fillId="0" borderId="0" xfId="89" applyFont="1"/>
    <xf numFmtId="0" fontId="64" fillId="0" borderId="0" xfId="89" applyFont="1"/>
    <xf numFmtId="0" fontId="2" fillId="0" borderId="0" xfId="89" applyFont="1"/>
    <xf numFmtId="0" fontId="2" fillId="0" borderId="13" xfId="89" applyFont="1" applyBorder="1" applyAlignment="1">
      <alignment horizontal="center" vertical="center" wrapText="1"/>
    </xf>
    <xf numFmtId="0" fontId="2" fillId="0" borderId="14" xfId="89" applyFont="1" applyBorder="1" applyAlignment="1">
      <alignment horizontal="center" vertical="center" wrapText="1"/>
    </xf>
    <xf numFmtId="0" fontId="3" fillId="0" borderId="15" xfId="89" applyFont="1" applyBorder="1" applyAlignment="1">
      <alignment horizontal="center" vertical="center"/>
    </xf>
    <xf numFmtId="49" fontId="73" fillId="0" borderId="13" xfId="89" applyNumberFormat="1" applyFont="1" applyFill="1" applyBorder="1" applyAlignment="1">
      <alignment horizontal="left" vertical="top" wrapText="1"/>
    </xf>
    <xf numFmtId="3" fontId="6" fillId="0" borderId="13" xfId="89" applyNumberFormat="1" applyFont="1" applyFill="1" applyBorder="1" applyAlignment="1">
      <alignment horizontal="center" vertical="center" wrapText="1"/>
    </xf>
    <xf numFmtId="3" fontId="6" fillId="0" borderId="14" xfId="89" applyNumberFormat="1" applyFont="1" applyFill="1" applyBorder="1" applyAlignment="1">
      <alignment horizontal="center" vertical="center" wrapText="1"/>
    </xf>
    <xf numFmtId="49" fontId="73" fillId="0" borderId="13" xfId="89" applyNumberFormat="1" applyFont="1" applyFill="1" applyBorder="1" applyAlignment="1">
      <alignment horizontal="left" vertical="top" wrapText="1" indent="1"/>
    </xf>
    <xf numFmtId="49" fontId="74" fillId="0" borderId="13" xfId="89" applyNumberFormat="1" applyFont="1" applyFill="1" applyBorder="1" applyAlignment="1">
      <alignment horizontal="left" vertical="top" wrapText="1" indent="1"/>
    </xf>
    <xf numFmtId="49" fontId="74" fillId="0" borderId="13" xfId="89" applyNumberFormat="1" applyFont="1" applyFill="1" applyBorder="1" applyAlignment="1">
      <alignment horizontal="left" wrapText="1" indent="1"/>
    </xf>
    <xf numFmtId="49" fontId="74" fillId="0" borderId="13" xfId="89" applyNumberFormat="1" applyFont="1" applyFill="1" applyBorder="1" applyAlignment="1">
      <alignment horizontal="left" vertical="center" wrapText="1" indent="1"/>
    </xf>
    <xf numFmtId="0" fontId="100" fillId="0" borderId="0" xfId="89" applyFont="1"/>
    <xf numFmtId="49" fontId="74" fillId="0" borderId="13" xfId="89" applyNumberFormat="1" applyFont="1" applyFill="1" applyBorder="1" applyAlignment="1">
      <alignment horizontal="left" vertical="center" wrapText="1"/>
    </xf>
    <xf numFmtId="0" fontId="3" fillId="0" borderId="0" xfId="89" applyFont="1" applyAlignment="1">
      <alignment vertical="center"/>
    </xf>
    <xf numFmtId="0" fontId="89" fillId="0" borderId="0" xfId="89" applyFont="1" applyFill="1"/>
    <xf numFmtId="0" fontId="72" fillId="0" borderId="0" xfId="89" applyFont="1" applyFill="1"/>
    <xf numFmtId="0" fontId="72" fillId="0" borderId="0" xfId="89" applyFont="1"/>
    <xf numFmtId="49" fontId="74" fillId="0" borderId="13" xfId="89" applyNumberFormat="1" applyFont="1" applyFill="1" applyBorder="1" applyAlignment="1" applyProtection="1">
      <alignment horizontal="left" vertical="top" wrapText="1" indent="1"/>
      <protection locked="0"/>
    </xf>
    <xf numFmtId="49" fontId="73" fillId="0" borderId="17" xfId="89" applyNumberFormat="1" applyFont="1" applyFill="1" applyBorder="1" applyAlignment="1">
      <alignment horizontal="left" vertical="top" wrapText="1" indent="1"/>
    </xf>
    <xf numFmtId="0" fontId="89" fillId="0" borderId="0" xfId="89" applyFont="1" applyAlignment="1">
      <alignment vertical="center"/>
    </xf>
    <xf numFmtId="0" fontId="3" fillId="0" borderId="12" xfId="89" applyFont="1" applyBorder="1" applyAlignment="1">
      <alignment horizontal="center" vertical="center"/>
    </xf>
    <xf numFmtId="49" fontId="74" fillId="0" borderId="0" xfId="89" applyNumberFormat="1" applyFont="1" applyAlignment="1">
      <alignment horizontal="left" wrapText="1"/>
    </xf>
    <xf numFmtId="166" fontId="3" fillId="38" borderId="0" xfId="89" applyNumberFormat="1" applyFont="1" applyFill="1"/>
    <xf numFmtId="166" fontId="3" fillId="0" borderId="0" xfId="89" applyNumberFormat="1" applyFont="1"/>
    <xf numFmtId="0" fontId="59" fillId="38" borderId="0" xfId="89" applyFont="1" applyFill="1"/>
    <xf numFmtId="0" fontId="9" fillId="0" borderId="15" xfId="89" applyFont="1" applyBorder="1" applyAlignment="1">
      <alignment horizontal="center" vertical="center"/>
    </xf>
    <xf numFmtId="49" fontId="88" fillId="0" borderId="13" xfId="89" applyNumberFormat="1" applyFont="1" applyFill="1" applyBorder="1" applyAlignment="1">
      <alignment horizontal="left" vertical="top" wrapText="1" indent="1"/>
    </xf>
    <xf numFmtId="0" fontId="3" fillId="0" borderId="0" xfId="89" applyFont="1" applyAlignment="1">
      <alignment horizontal="center" vertical="center"/>
    </xf>
    <xf numFmtId="49" fontId="3" fillId="0" borderId="0" xfId="89" applyNumberFormat="1" applyFont="1" applyAlignment="1">
      <alignment horizontal="left" wrapText="1"/>
    </xf>
    <xf numFmtId="0" fontId="101" fillId="0" borderId="0" xfId="0" applyFont="1"/>
    <xf numFmtId="0" fontId="72" fillId="0" borderId="15" xfId="0" applyFont="1" applyBorder="1" applyAlignment="1">
      <alignment horizontal="center" vertical="center"/>
    </xf>
    <xf numFmtId="0" fontId="101" fillId="0" borderId="0" xfId="0" applyFont="1" applyAlignment="1">
      <alignment horizontal="left" vertical="center"/>
    </xf>
    <xf numFmtId="0" fontId="70" fillId="0" borderId="0" xfId="89" applyFont="1"/>
    <xf numFmtId="0" fontId="99" fillId="0" borderId="0" xfId="0" applyFont="1" applyFill="1" applyBorder="1" applyAlignment="1">
      <alignment vertical="center"/>
    </xf>
    <xf numFmtId="0" fontId="78" fillId="0" borderId="0" xfId="0" applyFont="1" applyFill="1" applyBorder="1" applyAlignment="1">
      <alignment vertical="center"/>
    </xf>
    <xf numFmtId="0" fontId="103" fillId="0" borderId="0" xfId="0" applyFont="1" applyFill="1" applyBorder="1"/>
    <xf numFmtId="0" fontId="104" fillId="0" borderId="0" xfId="0" applyFont="1" applyAlignment="1">
      <alignment horizontal="left" vertical="center"/>
    </xf>
    <xf numFmtId="0" fontId="2" fillId="0" borderId="20" xfId="0" applyFont="1" applyBorder="1" applyAlignment="1">
      <alignment horizontal="center" vertical="center" wrapText="1"/>
    </xf>
    <xf numFmtId="0" fontId="2" fillId="0" borderId="14" xfId="0" applyFont="1" applyBorder="1" applyAlignment="1">
      <alignment horizontal="center" vertical="center" wrapText="1"/>
    </xf>
    <xf numFmtId="3" fontId="7" fillId="35" borderId="13" xfId="0" applyNumberFormat="1" applyFont="1" applyFill="1" applyBorder="1" applyAlignment="1">
      <alignment horizontal="center" vertical="center" wrapText="1"/>
    </xf>
    <xf numFmtId="3" fontId="6" fillId="24" borderId="20" xfId="0" applyNumberFormat="1" applyFont="1" applyFill="1" applyBorder="1" applyAlignment="1">
      <alignment horizontal="center" vertical="center" wrapText="1"/>
    </xf>
    <xf numFmtId="0" fontId="72" fillId="0" borderId="0" xfId="0" applyFont="1" applyBorder="1" applyAlignment="1">
      <alignment horizontal="left" vertical="center" wrapText="1" indent="3"/>
    </xf>
    <xf numFmtId="0" fontId="2" fillId="0" borderId="13" xfId="0" applyFont="1" applyFill="1" applyBorder="1" applyAlignment="1">
      <alignment horizontal="center" vertical="center" wrapText="1"/>
    </xf>
    <xf numFmtId="0" fontId="74" fillId="0" borderId="15" xfId="89" applyFont="1" applyBorder="1" applyAlignment="1">
      <alignment horizontal="center" vertical="center"/>
    </xf>
    <xf numFmtId="0" fontId="3" fillId="0" borderId="15" xfId="89" applyFont="1" applyFill="1" applyBorder="1" applyAlignment="1">
      <alignment horizontal="center" vertical="center"/>
    </xf>
    <xf numFmtId="49" fontId="3" fillId="0" borderId="13" xfId="89" applyNumberFormat="1" applyFont="1" applyFill="1" applyBorder="1" applyAlignment="1">
      <alignment horizontal="left" vertical="top" wrapText="1" indent="1"/>
    </xf>
    <xf numFmtId="49" fontId="72" fillId="0" borderId="0" xfId="0" applyNumberFormat="1" applyFont="1"/>
    <xf numFmtId="49" fontId="61" fillId="0" borderId="0" xfId="0" applyNumberFormat="1" applyFont="1"/>
    <xf numFmtId="49" fontId="83" fillId="0" borderId="0" xfId="0" applyNumberFormat="1" applyFont="1"/>
    <xf numFmtId="49" fontId="3" fillId="0" borderId="0" xfId="0" applyNumberFormat="1" applyFont="1" applyAlignment="1">
      <alignment horizontal="justify"/>
    </xf>
    <xf numFmtId="49" fontId="3" fillId="0" borderId="0" xfId="89" applyNumberFormat="1" applyFont="1"/>
    <xf numFmtId="49" fontId="3" fillId="0" borderId="0" xfId="89" applyNumberFormat="1" applyFont="1" applyAlignment="1">
      <alignment vertical="center"/>
    </xf>
    <xf numFmtId="49" fontId="70" fillId="0" borderId="0" xfId="89" applyNumberFormat="1" applyFont="1"/>
    <xf numFmtId="0" fontId="2" fillId="0" borderId="13"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3" fillId="0" borderId="21" xfId="90" applyFont="1" applyBorder="1" applyAlignment="1">
      <alignment horizontal="center" vertical="center" wrapText="1"/>
    </xf>
    <xf numFmtId="49" fontId="69" fillId="0" borderId="13" xfId="90" applyNumberFormat="1" applyFont="1" applyBorder="1" applyAlignment="1">
      <alignment horizontal="left" vertical="center" wrapText="1" indent="1"/>
    </xf>
    <xf numFmtId="3" fontId="6" fillId="24" borderId="13" xfId="90" applyNumberFormat="1" applyFont="1" applyFill="1" applyBorder="1" applyAlignment="1">
      <alignment horizontal="right" vertical="center" wrapText="1" indent="1"/>
    </xf>
    <xf numFmtId="3" fontId="6" fillId="24" borderId="14" xfId="90" applyNumberFormat="1" applyFont="1" applyFill="1" applyBorder="1" applyAlignment="1">
      <alignment horizontal="right" vertical="center" wrapText="1" indent="1"/>
    </xf>
    <xf numFmtId="49" fontId="71" fillId="0" borderId="13" xfId="90" applyNumberFormat="1" applyFont="1" applyBorder="1" applyAlignment="1">
      <alignment horizontal="left" vertical="center" wrapText="1" indent="1"/>
    </xf>
    <xf numFmtId="3" fontId="3" fillId="35" borderId="19" xfId="90" applyNumberFormat="1" applyFont="1" applyFill="1" applyBorder="1" applyAlignment="1">
      <alignment horizontal="center" vertical="center" wrapText="1"/>
    </xf>
    <xf numFmtId="3" fontId="3" fillId="35" borderId="13" xfId="90" applyNumberFormat="1" applyFont="1" applyFill="1" applyBorder="1" applyAlignment="1">
      <alignment horizontal="center" vertical="center" wrapText="1"/>
    </xf>
    <xf numFmtId="3" fontId="6" fillId="46" borderId="13" xfId="90" applyNumberFormat="1" applyFont="1" applyFill="1" applyBorder="1" applyAlignment="1">
      <alignment horizontal="right" vertical="center" wrapText="1" indent="1"/>
    </xf>
    <xf numFmtId="3" fontId="6" fillId="46" borderId="14" xfId="90" applyNumberFormat="1" applyFont="1" applyFill="1" applyBorder="1" applyAlignment="1">
      <alignment horizontal="center" vertical="center" wrapText="1"/>
    </xf>
    <xf numFmtId="3" fontId="3" fillId="35" borderId="19" xfId="90" applyNumberFormat="1" applyFont="1" applyFill="1" applyBorder="1" applyAlignment="1">
      <alignment horizontal="right" vertical="center" wrapText="1" indent="1"/>
    </xf>
    <xf numFmtId="3" fontId="6" fillId="46" borderId="13" xfId="90" applyNumberFormat="1" applyFont="1" applyFill="1" applyBorder="1" applyAlignment="1">
      <alignment horizontal="center" vertical="center" wrapText="1"/>
    </xf>
    <xf numFmtId="3" fontId="6" fillId="46" borderId="14" xfId="90" applyNumberFormat="1" applyFont="1" applyFill="1" applyBorder="1" applyAlignment="1">
      <alignment horizontal="right" vertical="center" wrapText="1" indent="1"/>
    </xf>
    <xf numFmtId="167" fontId="6" fillId="24" borderId="13" xfId="0" applyNumberFormat="1" applyFont="1" applyFill="1" applyBorder="1" applyAlignment="1">
      <alignment horizontal="right" vertical="center" wrapText="1" indent="1"/>
    </xf>
    <xf numFmtId="167" fontId="6" fillId="24" borderId="20" xfId="0" applyNumberFormat="1" applyFont="1" applyFill="1" applyBorder="1" applyAlignment="1">
      <alignment horizontal="right" vertical="center" wrapText="1" indent="1"/>
    </xf>
    <xf numFmtId="167" fontId="6" fillId="24" borderId="61" xfId="0" applyNumberFormat="1" applyFont="1" applyFill="1" applyBorder="1" applyAlignment="1">
      <alignment horizontal="right" vertical="center" wrapText="1" indent="1"/>
    </xf>
    <xf numFmtId="167" fontId="3" fillId="0" borderId="23" xfId="0" applyNumberFormat="1" applyFont="1" applyBorder="1" applyAlignment="1">
      <alignment vertical="center" wrapText="1"/>
    </xf>
    <xf numFmtId="167" fontId="3" fillId="0" borderId="25" xfId="0" applyNumberFormat="1" applyFont="1" applyBorder="1" applyAlignment="1">
      <alignment vertical="center" wrapText="1"/>
    </xf>
    <xf numFmtId="167" fontId="3" fillId="0" borderId="24" xfId="0" applyNumberFormat="1" applyFont="1" applyBorder="1" applyAlignment="1">
      <alignment vertical="center" wrapText="1"/>
    </xf>
    <xf numFmtId="167" fontId="3" fillId="35" borderId="13" xfId="27" applyNumberFormat="1" applyFont="1" applyFill="1" applyBorder="1" applyAlignment="1">
      <alignment horizontal="right" vertical="center" wrapText="1" indent="1"/>
    </xf>
    <xf numFmtId="167" fontId="3" fillId="0" borderId="15" xfId="0" applyNumberFormat="1" applyFont="1" applyBorder="1" applyAlignment="1">
      <alignment vertical="center" wrapText="1"/>
    </xf>
    <xf numFmtId="167" fontId="3" fillId="0" borderId="13" xfId="0" applyNumberFormat="1" applyFont="1" applyBorder="1" applyAlignment="1">
      <alignment vertical="center" wrapText="1"/>
    </xf>
    <xf numFmtId="167" fontId="3" fillId="0" borderId="14" xfId="0" applyNumberFormat="1" applyFont="1" applyBorder="1" applyAlignment="1">
      <alignment vertical="center" wrapText="1"/>
    </xf>
    <xf numFmtId="167" fontId="3" fillId="37" borderId="13" xfId="27" applyNumberFormat="1" applyFont="1" applyFill="1" applyBorder="1" applyAlignment="1">
      <alignment horizontal="right" vertical="center" wrapText="1" indent="1"/>
    </xf>
    <xf numFmtId="167" fontId="6" fillId="37" borderId="13" xfId="0" applyNumberFormat="1" applyFont="1" applyFill="1" applyBorder="1" applyAlignment="1">
      <alignment horizontal="right" vertical="center" wrapText="1" indent="1"/>
    </xf>
    <xf numFmtId="167" fontId="6" fillId="37" borderId="20" xfId="0" applyNumberFormat="1" applyFont="1" applyFill="1" applyBorder="1" applyAlignment="1">
      <alignment horizontal="right" vertical="center" wrapText="1" indent="1"/>
    </xf>
    <xf numFmtId="167" fontId="3" fillId="0" borderId="61" xfId="0" applyNumberFormat="1" applyFont="1" applyBorder="1" applyAlignment="1">
      <alignment horizontal="center" vertical="center" wrapText="1"/>
    </xf>
    <xf numFmtId="167" fontId="3" fillId="0" borderId="13" xfId="0" applyNumberFormat="1" applyFont="1" applyBorder="1" applyAlignment="1">
      <alignment horizontal="center" vertical="center" wrapText="1"/>
    </xf>
    <xf numFmtId="167" fontId="3" fillId="0" borderId="38" xfId="0" applyNumberFormat="1" applyFont="1" applyBorder="1" applyAlignment="1">
      <alignment horizontal="center" vertical="center" wrapText="1"/>
    </xf>
    <xf numFmtId="167" fontId="3" fillId="0" borderId="61" xfId="0" applyNumberFormat="1" applyFont="1" applyBorder="1" applyAlignment="1">
      <alignment vertical="center" wrapText="1"/>
    </xf>
    <xf numFmtId="167" fontId="3" fillId="0" borderId="38" xfId="0" applyNumberFormat="1" applyFont="1" applyBorder="1" applyAlignment="1">
      <alignment vertical="center" wrapText="1"/>
    </xf>
    <xf numFmtId="167" fontId="6" fillId="24" borderId="17" xfId="0" applyNumberFormat="1" applyFont="1" applyFill="1" applyBorder="1" applyAlignment="1">
      <alignment horizontal="right" vertical="center" wrapText="1" indent="1"/>
    </xf>
    <xf numFmtId="167" fontId="6" fillId="24" borderId="28" xfId="0" applyNumberFormat="1" applyFont="1" applyFill="1" applyBorder="1" applyAlignment="1">
      <alignment horizontal="right" vertical="center" wrapText="1" indent="1"/>
    </xf>
    <xf numFmtId="167" fontId="6" fillId="24" borderId="76" xfId="0" applyNumberFormat="1" applyFont="1" applyFill="1" applyBorder="1" applyAlignment="1">
      <alignment horizontal="right" vertical="center" wrapText="1" indent="1"/>
    </xf>
    <xf numFmtId="167" fontId="3" fillId="0" borderId="16" xfId="0" applyNumberFormat="1" applyFont="1" applyBorder="1" applyAlignment="1">
      <alignment vertical="center" wrapText="1"/>
    </xf>
    <xf numFmtId="167" fontId="3" fillId="0" borderId="17" xfId="0" applyNumberFormat="1" applyFont="1" applyBorder="1" applyAlignment="1">
      <alignment vertical="center" wrapText="1"/>
    </xf>
    <xf numFmtId="167" fontId="3" fillId="0" borderId="18" xfId="0" applyNumberFormat="1" applyFont="1" applyBorder="1" applyAlignment="1">
      <alignment vertical="center" wrapText="1"/>
    </xf>
    <xf numFmtId="167" fontId="85" fillId="43" borderId="43" xfId="0" applyNumberFormat="1" applyFont="1" applyFill="1" applyBorder="1" applyAlignment="1">
      <alignment horizontal="right" vertical="center" wrapText="1" indent="1"/>
    </xf>
    <xf numFmtId="167" fontId="74" fillId="0" borderId="23" xfId="0" applyNumberFormat="1" applyFont="1" applyBorder="1" applyAlignment="1">
      <alignment vertical="center" wrapText="1"/>
    </xf>
    <xf numFmtId="167" fontId="74" fillId="0" borderId="25" xfId="0" applyNumberFormat="1" applyFont="1" applyBorder="1" applyAlignment="1">
      <alignment vertical="center" wrapText="1"/>
    </xf>
    <xf numFmtId="167" fontId="74" fillId="0" borderId="24" xfId="0" applyNumberFormat="1" applyFont="1" applyBorder="1" applyAlignment="1">
      <alignment vertical="center" wrapText="1"/>
    </xf>
    <xf numFmtId="167" fontId="74" fillId="0" borderId="15" xfId="0" applyNumberFormat="1" applyFont="1" applyBorder="1" applyAlignment="1">
      <alignment vertical="center" wrapText="1"/>
    </xf>
    <xf numFmtId="167" fontId="74" fillId="0" borderId="13" xfId="0" applyNumberFormat="1" applyFont="1" applyBorder="1" applyAlignment="1">
      <alignment vertical="center" wrapText="1"/>
    </xf>
    <xf numFmtId="167" fontId="74" fillId="0" borderId="14" xfId="0" applyNumberFormat="1" applyFont="1" applyBorder="1" applyAlignment="1">
      <alignment vertical="center" wrapText="1"/>
    </xf>
    <xf numFmtId="167" fontId="74" fillId="0" borderId="61" xfId="0" applyNumberFormat="1" applyFont="1" applyBorder="1" applyAlignment="1">
      <alignment horizontal="center" vertical="center" wrapText="1"/>
    </xf>
    <xf numFmtId="167" fontId="74" fillId="0" borderId="13" xfId="0" applyNumberFormat="1" applyFont="1" applyBorder="1" applyAlignment="1">
      <alignment horizontal="center" vertical="center" wrapText="1"/>
    </xf>
    <xf numFmtId="167" fontId="74" fillId="0" borderId="38" xfId="0" applyNumberFormat="1" applyFont="1" applyBorder="1" applyAlignment="1">
      <alignment horizontal="center" vertical="center" wrapText="1"/>
    </xf>
    <xf numFmtId="167" fontId="74" fillId="0" borderId="61" xfId="0" applyNumberFormat="1" applyFont="1" applyBorder="1" applyAlignment="1">
      <alignment vertical="center" wrapText="1"/>
    </xf>
    <xf numFmtId="167" fontId="74" fillId="0" borderId="38" xfId="0" applyNumberFormat="1" applyFont="1" applyBorder="1" applyAlignment="1">
      <alignment vertical="center" wrapText="1"/>
    </xf>
    <xf numFmtId="167" fontId="85" fillId="43" borderId="56" xfId="0" applyNumberFormat="1" applyFont="1" applyFill="1" applyBorder="1" applyAlignment="1">
      <alignment horizontal="right" vertical="center" wrapText="1" indent="1"/>
    </xf>
    <xf numFmtId="167" fontId="74" fillId="0" borderId="16" xfId="0" applyNumberFormat="1" applyFont="1" applyBorder="1" applyAlignment="1">
      <alignment vertical="center" wrapText="1"/>
    </xf>
    <xf numFmtId="167" fontId="74" fillId="0" borderId="17" xfId="0" applyNumberFormat="1" applyFont="1" applyBorder="1" applyAlignment="1">
      <alignment vertical="center" wrapText="1"/>
    </xf>
    <xf numFmtId="167" fontId="74" fillId="0" borderId="18" xfId="0" applyNumberFormat="1" applyFont="1" applyBorder="1" applyAlignment="1">
      <alignment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168" fontId="6" fillId="24" borderId="13" xfId="0" applyNumberFormat="1" applyFont="1" applyFill="1" applyBorder="1" applyAlignment="1">
      <alignment horizontal="right" vertical="center" wrapText="1" indent="1"/>
    </xf>
    <xf numFmtId="168" fontId="6" fillId="24" borderId="13" xfId="0" applyNumberFormat="1" applyFont="1" applyFill="1" applyBorder="1" applyAlignment="1">
      <alignment horizontal="right" vertical="center" indent="1"/>
    </xf>
    <xf numFmtId="168" fontId="6" fillId="24" borderId="14" xfId="0" applyNumberFormat="1" applyFont="1" applyFill="1" applyBorder="1" applyAlignment="1">
      <alignment horizontal="right" vertical="center" indent="1"/>
    </xf>
    <xf numFmtId="168" fontId="3" fillId="35" borderId="13" xfId="0" applyNumberFormat="1" applyFont="1" applyFill="1" applyBorder="1" applyAlignment="1">
      <alignment vertical="center" wrapText="1"/>
    </xf>
    <xf numFmtId="168" fontId="3" fillId="35" borderId="13" xfId="0" applyNumberFormat="1" applyFont="1" applyFill="1" applyBorder="1" applyAlignment="1">
      <alignment horizontal="right" vertical="center"/>
    </xf>
    <xf numFmtId="168" fontId="6" fillId="24" borderId="13" xfId="0" applyNumberFormat="1" applyFont="1" applyFill="1" applyBorder="1" applyAlignment="1">
      <alignment vertical="center" wrapText="1"/>
    </xf>
    <xf numFmtId="168" fontId="3" fillId="35" borderId="13" xfId="0" applyNumberFormat="1" applyFont="1" applyFill="1" applyBorder="1" applyAlignment="1">
      <alignment horizontal="center" vertical="center" wrapText="1"/>
    </xf>
    <xf numFmtId="168" fontId="3" fillId="0" borderId="19" xfId="0" applyNumberFormat="1" applyFont="1" applyFill="1" applyBorder="1" applyAlignment="1">
      <alignment vertical="center" wrapText="1"/>
    </xf>
    <xf numFmtId="168" fontId="3" fillId="35" borderId="19" xfId="0" applyNumberFormat="1" applyFont="1" applyFill="1" applyBorder="1" applyAlignment="1">
      <alignment vertical="center" wrapText="1"/>
    </xf>
    <xf numFmtId="168" fontId="6" fillId="24" borderId="17" xfId="0" applyNumberFormat="1" applyFont="1" applyFill="1" applyBorder="1" applyAlignment="1">
      <alignment horizontal="right" vertical="center" wrapText="1" indent="1"/>
    </xf>
    <xf numFmtId="168" fontId="6" fillId="24" borderId="17" xfId="0" applyNumberFormat="1" applyFont="1" applyFill="1" applyBorder="1" applyAlignment="1">
      <alignment horizontal="right" vertical="center" indent="1"/>
    </xf>
    <xf numFmtId="168" fontId="6" fillId="24" borderId="18" xfId="0" applyNumberFormat="1" applyFont="1" applyFill="1" applyBorder="1" applyAlignment="1">
      <alignment horizontal="right" vertical="center" indent="1"/>
    </xf>
    <xf numFmtId="168" fontId="3" fillId="0" borderId="0" xfId="0" applyNumberFormat="1" applyFont="1" applyAlignment="1">
      <alignment horizontal="center" vertical="center"/>
    </xf>
    <xf numFmtId="168" fontId="3" fillId="38" borderId="0" xfId="0" applyNumberFormat="1" applyFont="1" applyFill="1" applyAlignment="1">
      <alignment horizontal="right" vertical="center" indent="1"/>
    </xf>
    <xf numFmtId="168" fontId="3" fillId="0" borderId="0" xfId="0" applyNumberFormat="1" applyFont="1" applyFill="1" applyAlignment="1">
      <alignment horizontal="right" vertical="center" indent="1"/>
    </xf>
    <xf numFmtId="4" fontId="6" fillId="24" borderId="13" xfId="89" applyNumberFormat="1" applyFont="1" applyFill="1" applyBorder="1" applyAlignment="1">
      <alignment horizontal="right" vertical="center" wrapText="1" indent="1"/>
    </xf>
    <xf numFmtId="4" fontId="6" fillId="24" borderId="14" xfId="89" applyNumberFormat="1" applyFont="1" applyFill="1" applyBorder="1" applyAlignment="1">
      <alignment horizontal="right" vertical="center" wrapText="1" indent="1"/>
    </xf>
    <xf numFmtId="4" fontId="3" fillId="35" borderId="13" xfId="89" applyNumberFormat="1" applyFont="1" applyFill="1" applyBorder="1" applyAlignment="1">
      <alignment horizontal="right" vertical="center" wrapText="1" indent="1"/>
    </xf>
    <xf numFmtId="4" fontId="7" fillId="24" borderId="13" xfId="89" applyNumberFormat="1" applyFont="1" applyFill="1" applyBorder="1" applyAlignment="1">
      <alignment horizontal="right" vertical="center" wrapText="1" indent="1"/>
    </xf>
    <xf numFmtId="4" fontId="7" fillId="24" borderId="14" xfId="89" applyNumberFormat="1" applyFont="1" applyFill="1" applyBorder="1" applyAlignment="1">
      <alignment horizontal="right" vertical="center" wrapText="1" indent="1"/>
    </xf>
    <xf numFmtId="4" fontId="2" fillId="0" borderId="13" xfId="89" applyNumberFormat="1" applyFont="1" applyFill="1" applyBorder="1" applyAlignment="1">
      <alignment horizontal="center" vertical="center" wrapText="1"/>
    </xf>
    <xf numFmtId="4" fontId="3" fillId="0" borderId="13" xfId="89" applyNumberFormat="1" applyFont="1" applyFill="1" applyBorder="1" applyAlignment="1">
      <alignment horizontal="right" vertical="center" wrapText="1" indent="1"/>
    </xf>
    <xf numFmtId="4" fontId="3" fillId="0" borderId="14" xfId="89" applyNumberFormat="1" applyFont="1" applyFill="1" applyBorder="1" applyAlignment="1">
      <alignment horizontal="right" vertical="center" wrapText="1" indent="1"/>
    </xf>
    <xf numFmtId="4" fontId="6" fillId="35" borderId="13" xfId="89" applyNumberFormat="1" applyFont="1" applyFill="1" applyBorder="1" applyAlignment="1">
      <alignment horizontal="right" vertical="center" wrapText="1" indent="1"/>
    </xf>
    <xf numFmtId="4" fontId="3" fillId="35" borderId="13" xfId="89" applyNumberFormat="1" applyFont="1" applyFill="1" applyBorder="1" applyAlignment="1">
      <alignment horizontal="right" vertical="center" wrapText="1"/>
    </xf>
    <xf numFmtId="4" fontId="6" fillId="24" borderId="17" xfId="89" applyNumberFormat="1" applyFont="1" applyFill="1" applyBorder="1" applyAlignment="1">
      <alignment horizontal="right" vertical="center" wrapText="1" indent="1"/>
    </xf>
    <xf numFmtId="4" fontId="6" fillId="24" borderId="18" xfId="89" applyNumberFormat="1" applyFont="1" applyFill="1" applyBorder="1" applyAlignment="1">
      <alignment horizontal="right" vertical="center" wrapText="1" indent="1"/>
    </xf>
    <xf numFmtId="0" fontId="7" fillId="35" borderId="14" xfId="0" quotePrefix="1" applyFont="1" applyFill="1" applyBorder="1" applyAlignment="1">
      <alignment horizontal="left" vertical="center" wrapText="1" indent="1"/>
    </xf>
    <xf numFmtId="0" fontId="3" fillId="0" borderId="0" xfId="39" applyFont="1" applyAlignment="1">
      <alignment horizontal="center" wrapText="1"/>
    </xf>
    <xf numFmtId="0" fontId="3" fillId="0" borderId="0" xfId="0" applyFont="1" applyBorder="1" applyAlignment="1">
      <alignment wrapText="1"/>
    </xf>
    <xf numFmtId="49" fontId="72" fillId="0" borderId="0" xfId="0" applyNumberFormat="1" applyFont="1" applyBorder="1" applyAlignment="1">
      <alignment horizontal="left" vertical="center" indent="1"/>
    </xf>
    <xf numFmtId="49" fontId="106" fillId="0" borderId="0" xfId="0" applyNumberFormat="1" applyFont="1" applyAlignment="1">
      <alignment horizontal="left" wrapText="1" indent="1"/>
    </xf>
    <xf numFmtId="0" fontId="1" fillId="0" borderId="0" xfId="0" applyFont="1" applyBorder="1"/>
    <xf numFmtId="0" fontId="1" fillId="0" borderId="0" xfId="0" applyFont="1" applyBorder="1" applyAlignment="1">
      <alignment wrapText="1"/>
    </xf>
    <xf numFmtId="49" fontId="106" fillId="0" borderId="0" xfId="89" applyNumberFormat="1" applyFont="1" applyAlignment="1">
      <alignment horizontal="left" wrapText="1"/>
    </xf>
    <xf numFmtId="0" fontId="61" fillId="0" borderId="0" xfId="89" applyFont="1"/>
    <xf numFmtId="0" fontId="61" fillId="0" borderId="0" xfId="0" applyFont="1" applyAlignment="1">
      <alignment vertical="center"/>
    </xf>
    <xf numFmtId="0" fontId="99" fillId="0" borderId="0" xfId="0" applyFont="1" applyAlignment="1">
      <alignment vertical="center" wrapText="1"/>
    </xf>
    <xf numFmtId="3" fontId="70" fillId="0" borderId="0" xfId="44" applyNumberFormat="1" applyFont="1" applyBorder="1" applyAlignment="1">
      <alignment vertical="center" wrapText="1"/>
    </xf>
    <xf numFmtId="4" fontId="70" fillId="0" borderId="0" xfId="44" applyNumberFormat="1" applyFont="1" applyBorder="1" applyAlignment="1">
      <alignment vertical="center" wrapText="1"/>
    </xf>
    <xf numFmtId="0" fontId="7" fillId="0" borderId="0" xfId="93" applyFont="1" applyAlignment="1">
      <alignment vertical="center" wrapText="1"/>
    </xf>
    <xf numFmtId="3" fontId="6" fillId="0" borderId="30" xfId="93" applyNumberFormat="1" applyFont="1" applyFill="1" applyBorder="1" applyAlignment="1">
      <alignment horizontal="center" vertical="center" wrapText="1"/>
    </xf>
    <xf numFmtId="0" fontId="6" fillId="37" borderId="31" xfId="93" applyFont="1" applyFill="1" applyBorder="1" applyAlignment="1">
      <alignment horizontal="center" vertical="center" wrapText="1"/>
    </xf>
    <xf numFmtId="0" fontId="6" fillId="37" borderId="53" xfId="93" applyFont="1" applyFill="1" applyBorder="1" applyAlignment="1">
      <alignment horizontal="center" vertical="center" wrapText="1"/>
    </xf>
    <xf numFmtId="0" fontId="6" fillId="37" borderId="63" xfId="93" applyFont="1" applyFill="1" applyBorder="1" applyAlignment="1">
      <alignment horizontal="center" vertical="center" wrapText="1"/>
    </xf>
    <xf numFmtId="0" fontId="6" fillId="0" borderId="0" xfId="93" applyFont="1" applyAlignment="1">
      <alignment horizontal="center" vertical="center" wrapText="1"/>
    </xf>
    <xf numFmtId="3" fontId="6" fillId="0" borderId="22" xfId="93" applyNumberFormat="1" applyFont="1" applyFill="1" applyBorder="1" applyAlignment="1">
      <alignment horizontal="center" vertical="center" wrapText="1"/>
    </xf>
    <xf numFmtId="3" fontId="6" fillId="0" borderId="29" xfId="93" applyNumberFormat="1" applyFont="1" applyFill="1" applyBorder="1" applyAlignment="1">
      <alignment horizontal="center" vertical="center" wrapText="1"/>
    </xf>
    <xf numFmtId="0" fontId="6" fillId="37" borderId="29" xfId="93" applyFont="1" applyFill="1" applyBorder="1" applyAlignment="1">
      <alignment horizontal="center" vertical="center" wrapText="1"/>
    </xf>
    <xf numFmtId="0" fontId="6" fillId="37" borderId="34" xfId="93" applyFont="1" applyFill="1" applyBorder="1" applyAlignment="1">
      <alignment horizontal="center" vertical="center" wrapText="1"/>
    </xf>
    <xf numFmtId="0" fontId="21" fillId="0" borderId="22" xfId="94" applyFont="1" applyBorder="1" applyAlignment="1">
      <alignment horizontal="left" indent="1"/>
    </xf>
    <xf numFmtId="0" fontId="21" fillId="0" borderId="29" xfId="94" applyFont="1" applyBorder="1"/>
    <xf numFmtId="49" fontId="21" fillId="0" borderId="37" xfId="94" applyNumberFormat="1" applyFont="1" applyBorder="1" applyAlignment="1">
      <alignment horizontal="center"/>
    </xf>
    <xf numFmtId="3" fontId="7" fillId="35" borderId="37" xfId="93" applyNumberFormat="1" applyFont="1" applyFill="1" applyBorder="1" applyAlignment="1">
      <alignment horizontal="right" vertical="center" wrapText="1" indent="1"/>
    </xf>
    <xf numFmtId="3" fontId="2" fillId="24" borderId="45" xfId="91" applyNumberFormat="1" applyFont="1" applyFill="1" applyBorder="1" applyAlignment="1">
      <alignment horizontal="right" vertical="center" wrapText="1" indent="1"/>
    </xf>
    <xf numFmtId="0" fontId="1" fillId="0" borderId="0" xfId="91"/>
    <xf numFmtId="0" fontId="21" fillId="0" borderId="15" xfId="94" applyFont="1" applyBorder="1" applyAlignment="1">
      <alignment horizontal="left" indent="1"/>
    </xf>
    <xf numFmtId="0" fontId="21" fillId="0" borderId="13" xfId="94" applyFont="1" applyBorder="1"/>
    <xf numFmtId="49" fontId="21" fillId="0" borderId="20" xfId="94" applyNumberFormat="1" applyFont="1" applyBorder="1" applyAlignment="1">
      <alignment horizontal="center"/>
    </xf>
    <xf numFmtId="3" fontId="7" fillId="35" borderId="20" xfId="93" applyNumberFormat="1" applyFont="1" applyFill="1" applyBorder="1" applyAlignment="1">
      <alignment horizontal="right" vertical="center" wrapText="1" indent="1"/>
    </xf>
    <xf numFmtId="0" fontId="21" fillId="0" borderId="13" xfId="94" applyFont="1" applyBorder="1" applyAlignment="1">
      <alignment vertical="center"/>
    </xf>
    <xf numFmtId="3" fontId="7" fillId="35" borderId="13" xfId="93" applyNumberFormat="1" applyFont="1" applyFill="1" applyBorder="1" applyAlignment="1">
      <alignment horizontal="right" vertical="center" wrapText="1" indent="1"/>
    </xf>
    <xf numFmtId="0" fontId="86" fillId="0" borderId="13" xfId="94" applyFont="1" applyBorder="1"/>
    <xf numFmtId="0" fontId="21" fillId="0" borderId="15" xfId="94" applyFont="1" applyFill="1" applyBorder="1" applyAlignment="1">
      <alignment horizontal="left" indent="1"/>
    </xf>
    <xf numFmtId="1" fontId="1" fillId="0" borderId="0" xfId="91" applyNumberFormat="1"/>
    <xf numFmtId="3" fontId="7" fillId="35" borderId="35" xfId="93" applyNumberFormat="1" applyFont="1" applyFill="1" applyBorder="1" applyAlignment="1">
      <alignment horizontal="right" vertical="center" wrapText="1" indent="1"/>
    </xf>
    <xf numFmtId="49" fontId="51" fillId="32" borderId="20" xfId="94" applyNumberFormat="1" applyFont="1" applyFill="1" applyBorder="1" applyAlignment="1">
      <alignment horizontal="center"/>
    </xf>
    <xf numFmtId="3" fontId="2" fillId="24" borderId="37" xfId="91" applyNumberFormat="1" applyFont="1" applyFill="1" applyBorder="1" applyAlignment="1">
      <alignment horizontal="right" vertical="center" wrapText="1" indent="1"/>
    </xf>
    <xf numFmtId="3" fontId="2" fillId="24" borderId="20" xfId="91" applyNumberFormat="1" applyFont="1" applyFill="1" applyBorder="1" applyAlignment="1">
      <alignment horizontal="right" vertical="center" wrapText="1" indent="1"/>
    </xf>
    <xf numFmtId="49" fontId="51" fillId="0" borderId="20" xfId="94" applyNumberFormat="1" applyFont="1" applyBorder="1" applyAlignment="1">
      <alignment horizontal="center"/>
    </xf>
    <xf numFmtId="3" fontId="2" fillId="24" borderId="13" xfId="91" applyNumberFormat="1" applyFont="1" applyFill="1" applyBorder="1" applyAlignment="1">
      <alignment horizontal="right" vertical="center" wrapText="1" indent="1"/>
    </xf>
    <xf numFmtId="3" fontId="2" fillId="24" borderId="50" xfId="91" applyNumberFormat="1" applyFont="1" applyFill="1" applyBorder="1" applyAlignment="1">
      <alignment horizontal="right" vertical="center" wrapText="1" indent="1"/>
    </xf>
    <xf numFmtId="49" fontId="51" fillId="32" borderId="28" xfId="94" applyNumberFormat="1" applyFont="1" applyFill="1" applyBorder="1" applyAlignment="1">
      <alignment horizontal="center"/>
    </xf>
    <xf numFmtId="3" fontId="2" fillId="24" borderId="55" xfId="91" applyNumberFormat="1" applyFont="1" applyFill="1" applyBorder="1" applyAlignment="1">
      <alignment horizontal="right" vertical="center" wrapText="1" indent="1"/>
    </xf>
    <xf numFmtId="3" fontId="2" fillId="24" borderId="64" xfId="91" applyNumberFormat="1" applyFont="1" applyFill="1" applyBorder="1" applyAlignment="1">
      <alignment horizontal="right" vertical="center" wrapText="1" indent="1"/>
    </xf>
    <xf numFmtId="0" fontId="6" fillId="0" borderId="30" xfId="93" applyNumberFormat="1" applyFont="1" applyFill="1" applyBorder="1" applyAlignment="1">
      <alignment horizontal="center" vertical="center" wrapText="1"/>
    </xf>
    <xf numFmtId="0" fontId="6" fillId="0" borderId="82" xfId="93" applyNumberFormat="1" applyFont="1" applyFill="1" applyBorder="1" applyAlignment="1">
      <alignment horizontal="center" vertical="center" wrapText="1"/>
    </xf>
    <xf numFmtId="0" fontId="6" fillId="0" borderId="29" xfId="93" applyNumberFormat="1" applyFont="1" applyFill="1" applyBorder="1" applyAlignment="1">
      <alignment horizontal="center" vertical="center" wrapText="1"/>
    </xf>
    <xf numFmtId="0" fontId="7" fillId="0" borderId="22" xfId="94" applyFont="1" applyBorder="1" applyAlignment="1">
      <alignment horizontal="left" indent="1"/>
    </xf>
    <xf numFmtId="0" fontId="7" fillId="0" borderId="29" xfId="94" applyFont="1" applyBorder="1"/>
    <xf numFmtId="49" fontId="7" fillId="0" borderId="37" xfId="94" applyNumberFormat="1" applyFont="1" applyBorder="1" applyAlignment="1">
      <alignment horizontal="center"/>
    </xf>
    <xf numFmtId="0" fontId="7" fillId="0" borderId="15" xfId="94" applyFont="1" applyBorder="1" applyAlignment="1">
      <alignment horizontal="left" indent="1"/>
    </xf>
    <xf numFmtId="0" fontId="7" fillId="0" borderId="13" xfId="94" applyFont="1" applyBorder="1"/>
    <xf numFmtId="49" fontId="7" fillId="0" borderId="20" xfId="94" applyNumberFormat="1" applyFont="1" applyBorder="1" applyAlignment="1">
      <alignment horizontal="center"/>
    </xf>
    <xf numFmtId="3" fontId="2" fillId="24" borderId="43" xfId="91" applyNumberFormat="1" applyFont="1" applyFill="1" applyBorder="1" applyAlignment="1">
      <alignment horizontal="right" vertical="center" wrapText="1" indent="1"/>
    </xf>
    <xf numFmtId="0" fontId="7" fillId="0" borderId="15" xfId="94" applyFont="1" applyFill="1" applyBorder="1" applyAlignment="1">
      <alignment horizontal="left" indent="1"/>
    </xf>
    <xf numFmtId="0" fontId="7" fillId="0" borderId="21" xfId="94" applyFont="1" applyFill="1" applyBorder="1" applyAlignment="1">
      <alignment horizontal="left" indent="1"/>
    </xf>
    <xf numFmtId="0" fontId="71" fillId="0" borderId="19" xfId="94" applyFont="1" applyBorder="1"/>
    <xf numFmtId="3" fontId="7" fillId="35" borderId="19" xfId="93" applyNumberFormat="1" applyFont="1" applyFill="1" applyBorder="1" applyAlignment="1">
      <alignment horizontal="right" vertical="center" wrapText="1" indent="1"/>
    </xf>
    <xf numFmtId="0" fontId="7" fillId="0" borderId="19" xfId="94" applyFont="1" applyBorder="1"/>
    <xf numFmtId="49" fontId="7" fillId="0" borderId="35" xfId="94" applyNumberFormat="1" applyFont="1" applyBorder="1" applyAlignment="1">
      <alignment horizontal="center"/>
    </xf>
    <xf numFmtId="3" fontId="2" fillId="24" borderId="44" xfId="91" applyNumberFormat="1" applyFont="1" applyFill="1" applyBorder="1" applyAlignment="1">
      <alignment horizontal="right" vertical="center" wrapText="1" indent="1"/>
    </xf>
    <xf numFmtId="49" fontId="51" fillId="32" borderId="53" xfId="94" applyNumberFormat="1" applyFont="1" applyFill="1" applyBorder="1" applyAlignment="1">
      <alignment horizontal="center" vertical="center"/>
    </xf>
    <xf numFmtId="3" fontId="2" fillId="24" borderId="31" xfId="91" applyNumberFormat="1" applyFont="1" applyFill="1" applyBorder="1" applyAlignment="1">
      <alignment horizontal="right" vertical="center" wrapText="1" indent="1"/>
    </xf>
    <xf numFmtId="3" fontId="2" fillId="24" borderId="53" xfId="91" applyNumberFormat="1" applyFont="1" applyFill="1" applyBorder="1" applyAlignment="1">
      <alignment horizontal="right" vertical="center" wrapText="1" indent="1"/>
    </xf>
    <xf numFmtId="3" fontId="2" fillId="24" borderId="63" xfId="91" applyNumberFormat="1" applyFont="1" applyFill="1" applyBorder="1" applyAlignment="1">
      <alignment horizontal="right" vertical="center" wrapText="1" indent="1"/>
    </xf>
    <xf numFmtId="0" fontId="1" fillId="0" borderId="0" xfId="91" applyNumberFormat="1" applyAlignment="1">
      <alignment vertical="center" wrapText="1"/>
    </xf>
    <xf numFmtId="0" fontId="101" fillId="0" borderId="0" xfId="91" applyFont="1" applyAlignment="1">
      <alignment horizontal="left" vertical="center"/>
    </xf>
    <xf numFmtId="0" fontId="26" fillId="0" borderId="0" xfId="91" applyFont="1" applyBorder="1" applyAlignment="1">
      <alignment horizontal="left"/>
    </xf>
    <xf numFmtId="0" fontId="3" fillId="0" borderId="0" xfId="91" applyFont="1" applyBorder="1"/>
    <xf numFmtId="0" fontId="2" fillId="0" borderId="13" xfId="91" applyFont="1" applyFill="1" applyBorder="1" applyAlignment="1">
      <alignment horizontal="center" vertical="center" wrapText="1"/>
    </xf>
    <xf numFmtId="0" fontId="2" fillId="0" borderId="14" xfId="91" applyFont="1" applyFill="1" applyBorder="1" applyAlignment="1">
      <alignment horizontal="center" vertical="center" wrapText="1"/>
    </xf>
    <xf numFmtId="0" fontId="26" fillId="0" borderId="0" xfId="91" applyFont="1" applyBorder="1" applyAlignment="1">
      <alignment horizontal="left" vertical="center"/>
    </xf>
    <xf numFmtId="0" fontId="2" fillId="0" borderId="0" xfId="91" applyFont="1" applyBorder="1" applyAlignment="1">
      <alignment horizontal="center" vertical="center"/>
    </xf>
    <xf numFmtId="0" fontId="3" fillId="0" borderId="15" xfId="91" applyFont="1" applyBorder="1" applyAlignment="1">
      <alignment horizontal="center" vertical="center" wrapText="1"/>
    </xf>
    <xf numFmtId="49" fontId="2" fillId="0" borderId="13" xfId="91" applyNumberFormat="1" applyFont="1" applyBorder="1" applyAlignment="1">
      <alignment vertical="top" wrapText="1"/>
    </xf>
    <xf numFmtId="0" fontId="7" fillId="0" borderId="15" xfId="91" applyFont="1" applyBorder="1" applyAlignment="1">
      <alignment horizontal="center" vertical="center" wrapText="1"/>
    </xf>
    <xf numFmtId="49" fontId="2" fillId="0" borderId="13" xfId="91" applyNumberFormat="1" applyFont="1" applyBorder="1" applyAlignment="1">
      <alignment horizontal="left" vertical="top" wrapText="1" indent="1"/>
    </xf>
    <xf numFmtId="3" fontId="2" fillId="35" borderId="13" xfId="91" applyNumberFormat="1" applyFont="1" applyFill="1" applyBorder="1" applyAlignment="1">
      <alignment horizontal="right" vertical="center" wrapText="1" indent="1"/>
    </xf>
    <xf numFmtId="3" fontId="2" fillId="35" borderId="14" xfId="91" applyNumberFormat="1" applyFont="1" applyFill="1" applyBorder="1" applyAlignment="1">
      <alignment horizontal="right" vertical="center" wrapText="1" indent="1"/>
    </xf>
    <xf numFmtId="49" fontId="2" fillId="0" borderId="13" xfId="91" applyNumberFormat="1" applyFont="1" applyBorder="1" applyAlignment="1">
      <alignment horizontal="left" vertical="center" wrapText="1" indent="1"/>
    </xf>
    <xf numFmtId="3" fontId="2" fillId="24" borderId="14" xfId="91" applyNumberFormat="1" applyFont="1" applyFill="1" applyBorder="1" applyAlignment="1">
      <alignment horizontal="right" vertical="center" wrapText="1" indent="1"/>
    </xf>
    <xf numFmtId="49" fontId="3" fillId="0" borderId="13" xfId="91" applyNumberFormat="1" applyFont="1" applyBorder="1" applyAlignment="1">
      <alignment horizontal="left" vertical="top" wrapText="1" indent="1"/>
    </xf>
    <xf numFmtId="3" fontId="7" fillId="35" borderId="13" xfId="91" applyNumberFormat="1" applyFont="1" applyFill="1" applyBorder="1" applyAlignment="1">
      <alignment horizontal="right" vertical="center" wrapText="1" indent="1"/>
    </xf>
    <xf numFmtId="3" fontId="7" fillId="35" borderId="14" xfId="91" applyNumberFormat="1" applyFont="1" applyFill="1" applyBorder="1" applyAlignment="1">
      <alignment horizontal="right" vertical="center" wrapText="1" indent="1"/>
    </xf>
    <xf numFmtId="0" fontId="7" fillId="0" borderId="15" xfId="91" applyFont="1" applyFill="1" applyBorder="1" applyAlignment="1">
      <alignment horizontal="center" vertical="center" wrapText="1"/>
    </xf>
    <xf numFmtId="49" fontId="2" fillId="0" borderId="13" xfId="91" applyNumberFormat="1" applyFont="1" applyFill="1" applyBorder="1" applyAlignment="1">
      <alignment horizontal="left" vertical="center" wrapText="1" indent="1"/>
    </xf>
    <xf numFmtId="3" fontId="26" fillId="0" borderId="0" xfId="91" applyNumberFormat="1" applyFont="1" applyBorder="1" applyAlignment="1">
      <alignment horizontal="left" vertical="center"/>
    </xf>
    <xf numFmtId="15" fontId="26" fillId="0" borderId="0" xfId="91" applyNumberFormat="1" applyFont="1" applyBorder="1" applyAlignment="1">
      <alignment horizontal="left" vertical="center"/>
    </xf>
    <xf numFmtId="0" fontId="7" fillId="0" borderId="16" xfId="91" applyFont="1" applyBorder="1" applyAlignment="1">
      <alignment horizontal="center" vertical="center" wrapText="1"/>
    </xf>
    <xf numFmtId="49" fontId="2" fillId="0" borderId="17" xfId="91" applyNumberFormat="1" applyFont="1" applyBorder="1" applyAlignment="1">
      <alignment horizontal="left" vertical="center" wrapText="1" indent="1"/>
    </xf>
    <xf numFmtId="3" fontId="2" fillId="24" borderId="17" xfId="91" applyNumberFormat="1" applyFont="1" applyFill="1" applyBorder="1" applyAlignment="1">
      <alignment horizontal="right" vertical="center" wrapText="1" indent="1"/>
    </xf>
    <xf numFmtId="3" fontId="2" fillId="24" borderId="18" xfId="91" applyNumberFormat="1" applyFont="1" applyFill="1" applyBorder="1" applyAlignment="1">
      <alignment horizontal="right" vertical="center" wrapText="1" indent="1"/>
    </xf>
    <xf numFmtId="49" fontId="3" fillId="0" borderId="0" xfId="91" applyNumberFormat="1" applyFont="1" applyBorder="1"/>
    <xf numFmtId="0" fontId="21" fillId="0" borderId="0" xfId="91" applyFont="1" applyBorder="1" applyAlignment="1">
      <alignment vertical="center"/>
    </xf>
    <xf numFmtId="0" fontId="74" fillId="0" borderId="0" xfId="91" applyFont="1" applyBorder="1" applyAlignment="1">
      <alignment horizontal="right"/>
    </xf>
    <xf numFmtId="49" fontId="72" fillId="0" borderId="0" xfId="91" applyNumberFormat="1" applyFont="1" applyBorder="1"/>
    <xf numFmtId="3" fontId="73" fillId="35" borderId="39" xfId="0" applyNumberFormat="1" applyFont="1" applyFill="1" applyBorder="1" applyAlignment="1">
      <alignment horizontal="right" vertical="center" wrapText="1" indent="1"/>
    </xf>
    <xf numFmtId="4" fontId="102" fillId="0" borderId="0" xfId="89" applyNumberFormat="1" applyFont="1"/>
    <xf numFmtId="4" fontId="72" fillId="0" borderId="0" xfId="89" applyNumberFormat="1" applyFont="1"/>
    <xf numFmtId="4" fontId="100" fillId="0" borderId="0" xfId="89" applyNumberFormat="1" applyFont="1"/>
    <xf numFmtId="0" fontId="83" fillId="0" borderId="0" xfId="89" applyFont="1" applyAlignment="1">
      <alignment wrapText="1"/>
    </xf>
    <xf numFmtId="49" fontId="72" fillId="0" borderId="0" xfId="89" applyNumberFormat="1" applyFont="1" applyAlignment="1">
      <alignment horizontal="left" wrapText="1"/>
    </xf>
    <xf numFmtId="4" fontId="59" fillId="0" borderId="0" xfId="89" applyNumberFormat="1" applyFont="1" applyAlignment="1">
      <alignment vertical="center"/>
    </xf>
    <xf numFmtId="0" fontId="107" fillId="0" borderId="0" xfId="0" applyFont="1" applyAlignment="1">
      <alignment vertical="center" wrapText="1"/>
    </xf>
    <xf numFmtId="49" fontId="3" fillId="0" borderId="13" xfId="0" applyNumberFormat="1" applyFont="1" applyFill="1" applyBorder="1" applyAlignment="1">
      <alignment horizontal="left" vertical="top" wrapText="1" indent="1"/>
    </xf>
    <xf numFmtId="0" fontId="4" fillId="0" borderId="30" xfId="0" applyFont="1" applyBorder="1" applyAlignment="1">
      <alignment horizontal="center" vertical="center" wrapText="1"/>
    </xf>
    <xf numFmtId="0" fontId="60" fillId="0" borderId="31" xfId="0" applyFont="1" applyBorder="1"/>
    <xf numFmtId="0" fontId="60" fillId="0" borderId="36" xfId="0" applyFont="1" applyBorder="1"/>
    <xf numFmtId="0" fontId="6" fillId="0" borderId="74" xfId="0" applyFont="1" applyBorder="1" applyAlignment="1">
      <alignment horizontal="left" vertical="center" wrapText="1" indent="1"/>
    </xf>
    <xf numFmtId="0" fontId="6" fillId="0" borderId="50" xfId="0" applyFont="1" applyBorder="1" applyAlignment="1">
      <alignment horizontal="left" vertical="center" wrapText="1" indent="1"/>
    </xf>
    <xf numFmtId="0" fontId="6" fillId="0" borderId="54" xfId="0" applyFont="1" applyBorder="1" applyAlignment="1">
      <alignment horizontal="left" vertical="center" wrapText="1" inden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6" fillId="0" borderId="22" xfId="0" applyFont="1" applyBorder="1" applyAlignment="1">
      <alignment horizontal="left" vertical="center" wrapText="1" indent="1"/>
    </xf>
    <xf numFmtId="0" fontId="6" fillId="0" borderId="29" xfId="0" applyFont="1" applyBorder="1" applyAlignment="1">
      <alignment horizontal="left" vertical="center" wrapText="1" indent="1"/>
    </xf>
    <xf numFmtId="0" fontId="6" fillId="0" borderId="34" xfId="0"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6" xfId="0" applyFont="1" applyBorder="1" applyAlignment="1">
      <alignment horizontal="center" vertical="center"/>
    </xf>
    <xf numFmtId="0" fontId="2" fillId="0" borderId="15" xfId="0"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72" fillId="0" borderId="0" xfId="89" applyFont="1" applyFill="1" applyAlignment="1">
      <alignment horizontal="center" wrapText="1"/>
    </xf>
    <xf numFmtId="0" fontId="10" fillId="0" borderId="68" xfId="89" applyFont="1" applyBorder="1" applyAlignment="1">
      <alignment horizontal="center" vertical="center"/>
    </xf>
    <xf numFmtId="0" fontId="10" fillId="0" borderId="69" xfId="89" applyFont="1" applyBorder="1" applyAlignment="1">
      <alignment horizontal="center" vertical="center"/>
    </xf>
    <xf numFmtId="0" fontId="10" fillId="0" borderId="70" xfId="89" applyFont="1" applyBorder="1" applyAlignment="1">
      <alignment horizontal="center" vertical="center"/>
    </xf>
    <xf numFmtId="0" fontId="6" fillId="0" borderId="60" xfId="89" applyFont="1" applyBorder="1" applyAlignment="1">
      <alignment horizontal="left" vertical="center" wrapText="1" indent="1"/>
    </xf>
    <xf numFmtId="0" fontId="6" fillId="0" borderId="71" xfId="89" applyFont="1" applyBorder="1" applyAlignment="1">
      <alignment horizontal="left" vertical="center" wrapText="1" indent="1"/>
    </xf>
    <xf numFmtId="0" fontId="6" fillId="0" borderId="41" xfId="89" applyFont="1" applyBorder="1" applyAlignment="1">
      <alignment horizontal="left" vertical="center" wrapText="1" indent="1"/>
    </xf>
    <xf numFmtId="0" fontId="2" fillId="0" borderId="15" xfId="89" applyFont="1" applyBorder="1" applyAlignment="1">
      <alignment horizontal="center" vertical="center" wrapText="1"/>
    </xf>
    <xf numFmtId="49" fontId="2" fillId="0" borderId="19" xfId="89" applyNumberFormat="1" applyFont="1" applyBorder="1" applyAlignment="1">
      <alignment horizontal="center" vertical="center" wrapText="1"/>
    </xf>
    <xf numFmtId="49" fontId="2" fillId="0" borderId="29" xfId="89" applyNumberFormat="1" applyFont="1" applyBorder="1" applyAlignment="1">
      <alignment horizontal="center" vertical="center" wrapText="1"/>
    </xf>
    <xf numFmtId="0" fontId="4" fillId="0" borderId="13" xfId="89" applyFont="1" applyBorder="1" applyAlignment="1">
      <alignment horizontal="center" vertical="center"/>
    </xf>
    <xf numFmtId="0" fontId="4" fillId="0" borderId="20" xfId="89" applyFont="1" applyBorder="1" applyAlignment="1">
      <alignment horizontal="center" vertical="center"/>
    </xf>
    <xf numFmtId="0" fontId="4" fillId="0" borderId="38" xfId="89" applyFont="1" applyBorder="1" applyAlignment="1">
      <alignment horizontal="center" vertical="center"/>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49" fontId="7" fillId="0" borderId="20" xfId="0" applyNumberFormat="1" applyFont="1" applyBorder="1" applyAlignment="1">
      <alignment horizontal="left"/>
    </xf>
    <xf numFmtId="49" fontId="7" fillId="0" borderId="52" xfId="0" applyNumberFormat="1" applyFont="1" applyBorder="1" applyAlignment="1">
      <alignment horizontal="left"/>
    </xf>
    <xf numFmtId="49" fontId="7" fillId="0" borderId="27" xfId="0" applyNumberFormat="1" applyFont="1" applyBorder="1" applyAlignment="1">
      <alignment horizontal="left"/>
    </xf>
    <xf numFmtId="0" fontId="95" fillId="0" borderId="0" xfId="0" applyFont="1" applyAlignment="1">
      <alignment horizontal="left" vertical="center" wrapText="1"/>
    </xf>
    <xf numFmtId="0" fontId="74" fillId="0" borderId="23" xfId="0" applyFont="1" applyBorder="1" applyAlignment="1">
      <alignment horizontal="center" vertical="center" wrapText="1"/>
    </xf>
    <xf numFmtId="0" fontId="74" fillId="0" borderId="15" xfId="0" applyFont="1" applyBorder="1" applyAlignment="1">
      <alignment horizontal="center" vertical="center" wrapText="1"/>
    </xf>
    <xf numFmtId="0" fontId="74" fillId="0" borderId="16" xfId="0" applyFont="1" applyBorder="1" applyAlignment="1">
      <alignment horizontal="center" vertical="center" wrapText="1"/>
    </xf>
    <xf numFmtId="0" fontId="74" fillId="0" borderId="25" xfId="0" applyFont="1" applyBorder="1" applyAlignment="1">
      <alignment horizontal="center" vertical="center" wrapText="1"/>
    </xf>
    <xf numFmtId="0" fontId="74" fillId="0" borderId="13" xfId="0" applyFont="1" applyBorder="1" applyAlignment="1">
      <alignment horizontal="center" vertical="center" wrapText="1"/>
    </xf>
    <xf numFmtId="0" fontId="74" fillId="0" borderId="17" xfId="0" applyFont="1" applyBorder="1" applyAlignment="1">
      <alignment horizontal="center" vertical="center" wrapText="1"/>
    </xf>
    <xf numFmtId="0" fontId="74" fillId="0" borderId="24" xfId="0" applyFont="1" applyBorder="1" applyAlignment="1">
      <alignment horizontal="center" vertical="center" wrapText="1"/>
    </xf>
    <xf numFmtId="0" fontId="74" fillId="0" borderId="14" xfId="0" applyFont="1" applyBorder="1" applyAlignment="1">
      <alignment horizontal="center" vertical="center" wrapText="1"/>
    </xf>
    <xf numFmtId="0" fontId="74" fillId="0" borderId="18"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60" xfId="0" applyFont="1" applyBorder="1" applyAlignment="1">
      <alignment horizontal="left" vertical="center" wrapText="1" indent="1"/>
    </xf>
    <xf numFmtId="0" fontId="6" fillId="0" borderId="71" xfId="0" applyFont="1" applyBorder="1" applyAlignment="1">
      <alignment horizontal="left" vertical="center" wrapText="1" indent="1"/>
    </xf>
    <xf numFmtId="0" fontId="6" fillId="0" borderId="41" xfId="0" applyFont="1" applyBorder="1" applyAlignment="1">
      <alignment horizontal="left" vertical="center" wrapText="1" indent="1"/>
    </xf>
    <xf numFmtId="0" fontId="2" fillId="0" borderId="22" xfId="0" applyFont="1" applyBorder="1" applyAlignment="1">
      <alignment horizontal="center" vertical="center" textRotation="90" wrapText="1"/>
    </xf>
    <xf numFmtId="0" fontId="2" fillId="0" borderId="15" xfId="0" applyFont="1" applyBorder="1" applyAlignment="1">
      <alignment horizontal="center" vertical="center" textRotation="90" wrapText="1"/>
    </xf>
    <xf numFmtId="49" fontId="2" fillId="0" borderId="13" xfId="0" applyNumberFormat="1" applyFont="1" applyBorder="1" applyAlignment="1">
      <alignment horizontal="center" vertical="center" wrapText="1"/>
    </xf>
    <xf numFmtId="0" fontId="2" fillId="0" borderId="29" xfId="0" applyFont="1" applyBorder="1" applyAlignment="1">
      <alignment horizontal="center" vertical="center" wrapText="1"/>
    </xf>
    <xf numFmtId="0" fontId="2" fillId="36" borderId="29" xfId="0" applyFont="1" applyFill="1" applyBorder="1" applyAlignment="1">
      <alignment horizontal="center" vertical="center" wrapText="1"/>
    </xf>
    <xf numFmtId="0" fontId="2" fillId="36" borderId="13"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4" xfId="0" applyFont="1" applyBorder="1" applyAlignment="1">
      <alignment horizontal="center" vertical="center" wrapText="1"/>
    </xf>
    <xf numFmtId="49" fontId="3" fillId="0" borderId="27" xfId="0" applyNumberFormat="1" applyFont="1" applyBorder="1" applyAlignment="1">
      <alignment horizontal="left"/>
    </xf>
    <xf numFmtId="0" fontId="92" fillId="43" borderId="57" xfId="91" applyFont="1" applyFill="1" applyBorder="1" applyAlignment="1">
      <alignment horizontal="center" vertical="center" wrapText="1"/>
    </xf>
    <xf numFmtId="0" fontId="92" fillId="43" borderId="45" xfId="91" applyFont="1" applyFill="1" applyBorder="1" applyAlignment="1">
      <alignment horizontal="center" vertical="center" wrapText="1"/>
    </xf>
    <xf numFmtId="0" fontId="84" fillId="0" borderId="12" xfId="0" applyFont="1" applyBorder="1" applyAlignment="1">
      <alignment horizontal="center" vertical="center" wrapText="1"/>
    </xf>
    <xf numFmtId="0" fontId="84" fillId="0" borderId="0" xfId="0" applyFont="1" applyBorder="1" applyAlignment="1">
      <alignment horizontal="center" vertical="center" wrapText="1"/>
    </xf>
    <xf numFmtId="49" fontId="73" fillId="0" borderId="29" xfId="0" applyNumberFormat="1" applyFont="1" applyBorder="1" applyAlignment="1">
      <alignment horizontal="center" vertical="center" wrapText="1"/>
    </xf>
    <xf numFmtId="49" fontId="73" fillId="0" borderId="13" xfId="0" applyNumberFormat="1" applyFont="1" applyBorder="1" applyAlignment="1">
      <alignment horizontal="center" vertical="center" wrapText="1"/>
    </xf>
    <xf numFmtId="0" fontId="69" fillId="0" borderId="12" xfId="91" applyFont="1" applyBorder="1" applyAlignment="1">
      <alignment horizontal="center" vertical="center" wrapText="1"/>
    </xf>
    <xf numFmtId="0" fontId="69" fillId="0" borderId="74" xfId="91" applyFont="1" applyBorder="1" applyAlignment="1">
      <alignment horizontal="center" vertical="center" wrapText="1"/>
    </xf>
    <xf numFmtId="0" fontId="6" fillId="0" borderId="62" xfId="40" applyFont="1" applyBorder="1" applyAlignment="1">
      <alignment horizontal="center" vertical="center"/>
    </xf>
    <xf numFmtId="0" fontId="6" fillId="0" borderId="58" xfId="40" applyFont="1" applyBorder="1" applyAlignment="1">
      <alignment horizontal="center" vertical="center"/>
    </xf>
    <xf numFmtId="0" fontId="6" fillId="0" borderId="59" xfId="40" applyFont="1" applyBorder="1" applyAlignment="1">
      <alignment horizontal="center" vertical="center"/>
    </xf>
    <xf numFmtId="0" fontId="69" fillId="0" borderId="65" xfId="40" applyFont="1" applyBorder="1" applyAlignment="1">
      <alignment horizontal="left" vertical="center" wrapText="1" indent="1"/>
    </xf>
    <xf numFmtId="0" fontId="69" fillId="0" borderId="66" xfId="40" applyFont="1" applyBorder="1" applyAlignment="1">
      <alignment horizontal="left" vertical="center" wrapText="1" indent="1"/>
    </xf>
    <xf numFmtId="0" fontId="69" fillId="0" borderId="67" xfId="40" applyFont="1" applyBorder="1" applyAlignment="1">
      <alignment horizontal="left" vertical="center" wrapText="1" indent="1"/>
    </xf>
    <xf numFmtId="0" fontId="85" fillId="0" borderId="0" xfId="40" applyFont="1" applyBorder="1" applyAlignment="1">
      <alignment horizontal="left" wrapText="1"/>
    </xf>
    <xf numFmtId="0" fontId="21" fillId="0" borderId="35" xfId="0" applyFont="1" applyBorder="1" applyAlignment="1">
      <alignment horizontal="left" vertical="center"/>
    </xf>
    <xf numFmtId="0" fontId="21" fillId="0" borderId="46" xfId="0" applyFont="1" applyBorder="1" applyAlignment="1">
      <alignment horizontal="left" vertical="center"/>
    </xf>
    <xf numFmtId="0" fontId="21" fillId="0" borderId="47" xfId="0" applyFont="1" applyBorder="1" applyAlignment="1">
      <alignment horizontal="left" vertical="center"/>
    </xf>
    <xf numFmtId="0" fontId="21" fillId="0" borderId="37" xfId="0" applyFont="1" applyBorder="1" applyAlignment="1">
      <alignment horizontal="left" vertical="center"/>
    </xf>
    <xf numFmtId="0" fontId="21" fillId="0" borderId="50" xfId="0" applyFont="1" applyBorder="1" applyAlignment="1">
      <alignment horizontal="left" vertical="center"/>
    </xf>
    <xf numFmtId="0" fontId="21" fillId="0" borderId="32" xfId="0" applyFont="1" applyBorder="1" applyAlignment="1">
      <alignment horizontal="left" vertical="center"/>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0"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38" xfId="0" applyFont="1" applyBorder="1" applyAlignment="1">
      <alignment horizontal="center" vertical="center" wrapText="1"/>
    </xf>
    <xf numFmtId="49" fontId="2" fillId="0" borderId="47" xfId="0" applyNumberFormat="1" applyFont="1" applyBorder="1" applyAlignment="1">
      <alignment horizontal="center" vertical="center" wrapText="1"/>
    </xf>
    <xf numFmtId="49" fontId="2" fillId="0" borderId="32" xfId="0" applyNumberFormat="1"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6" fillId="0" borderId="40" xfId="0" applyFont="1" applyBorder="1" applyAlignment="1">
      <alignment horizontal="left" vertical="center" wrapText="1" indent="1"/>
    </xf>
    <xf numFmtId="0" fontId="6" fillId="0" borderId="71" xfId="0" applyFont="1" applyBorder="1" applyAlignment="1">
      <alignment horizontal="center" vertical="center" wrapText="1"/>
    </xf>
    <xf numFmtId="0" fontId="6" fillId="0" borderId="41" xfId="0" applyFont="1" applyBorder="1" applyAlignment="1">
      <alignment horizontal="center" vertical="center" wrapText="1"/>
    </xf>
    <xf numFmtId="0" fontId="21" fillId="0" borderId="37" xfId="0" applyFont="1" applyBorder="1" applyAlignment="1">
      <alignment horizontal="left" vertical="center" wrapText="1"/>
    </xf>
    <xf numFmtId="0" fontId="21" fillId="0" borderId="50" xfId="0" applyFont="1" applyBorder="1" applyAlignment="1">
      <alignment horizontal="left" vertical="center" wrapText="1"/>
    </xf>
    <xf numFmtId="0" fontId="21" fillId="0" borderId="32" xfId="0" applyFont="1" applyBorder="1" applyAlignment="1">
      <alignment horizontal="left"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wrapText="1"/>
    </xf>
    <xf numFmtId="0" fontId="6" fillId="0" borderId="61" xfId="0" applyFont="1" applyBorder="1" applyAlignment="1">
      <alignment horizontal="left" vertical="center" wrapText="1" indent="1"/>
    </xf>
    <xf numFmtId="0" fontId="6" fillId="0" borderId="52" xfId="0" applyFont="1" applyBorder="1" applyAlignment="1">
      <alignment horizontal="left" vertical="center" wrapText="1" indent="1"/>
    </xf>
    <xf numFmtId="0" fontId="6" fillId="0" borderId="38" xfId="0" applyFont="1" applyBorder="1" applyAlignment="1">
      <alignment horizontal="left" vertical="center" wrapText="1" indent="1"/>
    </xf>
    <xf numFmtId="0" fontId="21" fillId="0" borderId="37" xfId="39" applyFont="1" applyBorder="1" applyAlignment="1">
      <alignment horizontal="left" vertical="center"/>
    </xf>
    <xf numFmtId="0" fontId="21" fillId="0" borderId="50" xfId="39" applyFont="1" applyBorder="1" applyAlignment="1">
      <alignment horizontal="left" vertical="center"/>
    </xf>
    <xf numFmtId="0" fontId="21" fillId="0" borderId="32" xfId="39" applyFont="1" applyBorder="1" applyAlignment="1">
      <alignment horizontal="left" vertical="center"/>
    </xf>
    <xf numFmtId="0" fontId="4" fillId="0" borderId="68" xfId="39" applyFont="1" applyBorder="1" applyAlignment="1">
      <alignment horizontal="center" vertical="center" wrapText="1"/>
    </xf>
    <xf numFmtId="0" fontId="4" fillId="0" borderId="69" xfId="39" applyFont="1" applyBorder="1" applyAlignment="1">
      <alignment horizontal="center" vertical="center"/>
    </xf>
    <xf numFmtId="0" fontId="4" fillId="0" borderId="70" xfId="39" applyFont="1" applyBorder="1" applyAlignment="1">
      <alignment horizontal="center" vertical="center"/>
    </xf>
    <xf numFmtId="0" fontId="6" fillId="0" borderId="23" xfId="39" applyFont="1" applyBorder="1" applyAlignment="1">
      <alignment horizontal="left" vertical="center" wrapText="1" indent="1"/>
    </xf>
    <xf numFmtId="0" fontId="6" fillId="0" borderId="25" xfId="39" applyFont="1" applyBorder="1" applyAlignment="1">
      <alignment horizontal="left" vertical="center" wrapText="1" indent="1"/>
    </xf>
    <xf numFmtId="0" fontId="6" fillId="0" borderId="24" xfId="39" applyFont="1" applyBorder="1" applyAlignment="1">
      <alignment horizontal="left" vertical="center" wrapText="1" indent="1"/>
    </xf>
    <xf numFmtId="0" fontId="21" fillId="0" borderId="35" xfId="39" applyFont="1" applyBorder="1" applyAlignment="1">
      <alignment horizontal="left" vertical="center"/>
    </xf>
    <xf numFmtId="0" fontId="21" fillId="0" borderId="46" xfId="39" applyFont="1" applyBorder="1" applyAlignment="1">
      <alignment horizontal="left" vertical="center"/>
    </xf>
    <xf numFmtId="0" fontId="21" fillId="0" borderId="47" xfId="39" applyFont="1" applyBorder="1" applyAlignment="1">
      <alignment horizontal="left" vertical="center"/>
    </xf>
    <xf numFmtId="0" fontId="21" fillId="36" borderId="48" xfId="39" applyFont="1" applyFill="1" applyBorder="1" applyAlignment="1">
      <alignment horizontal="left" vertical="center"/>
    </xf>
    <xf numFmtId="0" fontId="21" fillId="36" borderId="0" xfId="39" applyFont="1" applyFill="1" applyBorder="1" applyAlignment="1">
      <alignment horizontal="left" vertical="center"/>
    </xf>
    <xf numFmtId="0" fontId="21" fillId="36" borderId="49" xfId="39" applyFont="1" applyFill="1" applyBorder="1" applyAlignment="1">
      <alignment horizontal="left" vertical="center"/>
    </xf>
    <xf numFmtId="0" fontId="21" fillId="0" borderId="48" xfId="39" applyFont="1" applyBorder="1" applyAlignment="1">
      <alignment horizontal="left" vertical="center"/>
    </xf>
    <xf numFmtId="0" fontId="21" fillId="0" borderId="0" xfId="39" applyFont="1" applyBorder="1" applyAlignment="1">
      <alignment horizontal="left" vertical="center"/>
    </xf>
    <xf numFmtId="0" fontId="21" fillId="0" borderId="49" xfId="39" applyFont="1" applyBorder="1" applyAlignment="1">
      <alignment horizontal="left" vertical="center"/>
    </xf>
    <xf numFmtId="0" fontId="21" fillId="0" borderId="37" xfId="91" applyFont="1" applyBorder="1" applyAlignment="1">
      <alignment horizontal="left" vertical="center" wrapText="1"/>
    </xf>
    <xf numFmtId="0" fontId="21" fillId="0" borderId="50" xfId="91" applyFont="1" applyBorder="1" applyAlignment="1">
      <alignment horizontal="left" vertical="center" wrapText="1"/>
    </xf>
    <xf numFmtId="0" fontId="21" fillId="0" borderId="32" xfId="91" applyFont="1" applyBorder="1" applyAlignment="1">
      <alignment horizontal="left" vertical="center" wrapText="1"/>
    </xf>
    <xf numFmtId="0" fontId="4" fillId="0" borderId="30" xfId="91" applyFont="1" applyFill="1" applyBorder="1" applyAlignment="1">
      <alignment horizontal="center" vertical="center" wrapText="1"/>
    </xf>
    <xf numFmtId="0" fontId="4" fillId="0" borderId="31" xfId="91" applyFont="1" applyFill="1" applyBorder="1" applyAlignment="1">
      <alignment horizontal="center" vertical="center" wrapText="1"/>
    </xf>
    <xf numFmtId="0" fontId="4" fillId="0" borderId="36" xfId="91" applyFont="1" applyFill="1" applyBorder="1" applyAlignment="1">
      <alignment horizontal="center" vertical="center" wrapText="1"/>
    </xf>
    <xf numFmtId="0" fontId="6" fillId="0" borderId="74" xfId="91" applyFont="1" applyBorder="1" applyAlignment="1">
      <alignment horizontal="left" vertical="center" wrapText="1" indent="1"/>
    </xf>
    <xf numFmtId="0" fontId="6" fillId="0" borderId="50" xfId="91" applyFont="1" applyBorder="1" applyAlignment="1">
      <alignment horizontal="left" vertical="center" wrapText="1" indent="1"/>
    </xf>
    <xf numFmtId="0" fontId="6" fillId="0" borderId="54" xfId="91" applyFont="1" applyBorder="1" applyAlignment="1">
      <alignment horizontal="left" vertical="center" wrapText="1" indent="1"/>
    </xf>
    <xf numFmtId="0" fontId="2" fillId="0" borderId="15" xfId="91" applyFont="1" applyBorder="1" applyAlignment="1">
      <alignment horizontal="center" vertical="center" wrapText="1"/>
    </xf>
    <xf numFmtId="49" fontId="2" fillId="0" borderId="13" xfId="91" applyNumberFormat="1" applyFont="1" applyFill="1" applyBorder="1" applyAlignment="1">
      <alignment horizontal="center" vertical="center" wrapText="1"/>
    </xf>
    <xf numFmtId="0" fontId="2" fillId="0" borderId="20" xfId="91" applyFont="1" applyFill="1" applyBorder="1" applyAlignment="1">
      <alignment horizontal="center" vertical="center" wrapText="1"/>
    </xf>
    <xf numFmtId="0" fontId="2" fillId="0" borderId="38" xfId="91" applyFont="1" applyFill="1" applyBorder="1" applyAlignment="1">
      <alignment horizontal="center" vertical="center" wrapText="1"/>
    </xf>
    <xf numFmtId="0" fontId="21" fillId="0" borderId="35" xfId="91" applyFont="1" applyBorder="1" applyAlignment="1">
      <alignment horizontal="left" vertical="center"/>
    </xf>
    <xf numFmtId="0" fontId="21" fillId="0" borderId="46" xfId="91" applyFont="1" applyBorder="1" applyAlignment="1">
      <alignment horizontal="left" vertical="center"/>
    </xf>
    <xf numFmtId="0" fontId="21" fillId="0" borderId="47" xfId="91" applyFont="1" applyBorder="1" applyAlignment="1">
      <alignment horizontal="left" vertical="center"/>
    </xf>
    <xf numFmtId="49" fontId="73" fillId="36" borderId="34" xfId="0" applyNumberFormat="1" applyFont="1" applyFill="1" applyBorder="1" applyAlignment="1">
      <alignment horizontal="center" vertical="center" wrapText="1"/>
    </xf>
    <xf numFmtId="49" fontId="73" fillId="36" borderId="14" xfId="0" applyNumberFormat="1"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49" fontId="73" fillId="36" borderId="29" xfId="0" applyNumberFormat="1" applyFont="1" applyFill="1" applyBorder="1" applyAlignment="1">
      <alignment horizontal="center" vertical="center" wrapText="1"/>
    </xf>
    <xf numFmtId="49" fontId="73" fillId="36" borderId="13" xfId="0" applyNumberFormat="1" applyFont="1" applyFill="1" applyBorder="1" applyAlignment="1">
      <alignment horizontal="center" vertical="center" wrapText="1"/>
    </xf>
    <xf numFmtId="49" fontId="73" fillId="44" borderId="29" xfId="0" applyNumberFormat="1" applyFont="1" applyFill="1" applyBorder="1" applyAlignment="1">
      <alignment horizontal="center" vertical="center" wrapText="1"/>
    </xf>
    <xf numFmtId="49" fontId="73" fillId="44" borderId="1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1" fillId="0" borderId="0" xfId="0" applyFont="1" applyFill="1" applyBorder="1" applyAlignment="1">
      <alignment horizontal="left" wrapText="1"/>
    </xf>
    <xf numFmtId="0" fontId="4" fillId="0" borderId="62"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6" fillId="0" borderId="60" xfId="0" applyFont="1" applyFill="1" applyBorder="1" applyAlignment="1">
      <alignment horizontal="left" vertical="center" wrapText="1" indent="1"/>
    </xf>
    <xf numFmtId="0" fontId="6" fillId="0" borderId="71" xfId="0" applyFont="1" applyFill="1" applyBorder="1" applyAlignment="1">
      <alignment horizontal="left" vertical="center" wrapText="1" indent="1"/>
    </xf>
    <xf numFmtId="0" fontId="6" fillId="0" borderId="66" xfId="0" applyFont="1" applyFill="1" applyBorder="1" applyAlignment="1">
      <alignment horizontal="left" vertical="center" wrapText="1" indent="1"/>
    </xf>
    <xf numFmtId="0" fontId="6" fillId="0" borderId="41" xfId="0" applyFont="1" applyFill="1" applyBorder="1" applyAlignment="1">
      <alignment horizontal="left" vertical="center" wrapText="1" indent="1"/>
    </xf>
    <xf numFmtId="0" fontId="64" fillId="0" borderId="15" xfId="0" applyFont="1" applyFill="1" applyBorder="1" applyAlignment="1">
      <alignment horizontal="center" vertical="center" wrapText="1"/>
    </xf>
    <xf numFmtId="49" fontId="2" fillId="0" borderId="19" xfId="0" applyNumberFormat="1" applyFont="1" applyFill="1" applyBorder="1" applyAlignment="1">
      <alignment horizontal="center" vertical="center" wrapText="1"/>
    </xf>
    <xf numFmtId="49" fontId="2" fillId="0" borderId="29"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4" fillId="0" borderId="30" xfId="42" applyFont="1" applyBorder="1" applyAlignment="1">
      <alignment horizontal="center" vertical="center" wrapText="1"/>
    </xf>
    <xf numFmtId="0" fontId="4" fillId="0" borderId="31" xfId="42" applyFont="1" applyBorder="1" applyAlignment="1">
      <alignment horizontal="center" vertical="center" wrapText="1"/>
    </xf>
    <xf numFmtId="0" fontId="4" fillId="0" borderId="36" xfId="42" applyFont="1" applyBorder="1" applyAlignment="1">
      <alignment horizontal="center" vertical="center" wrapText="1"/>
    </xf>
    <xf numFmtId="0" fontId="6" fillId="0" borderId="29" xfId="0" applyFont="1" applyBorder="1" applyAlignment="1">
      <alignment horizontal="center" vertical="center" wrapText="1"/>
    </xf>
    <xf numFmtId="0" fontId="6" fillId="0" borderId="34"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79" fillId="0" borderId="46" xfId="0" applyFont="1" applyBorder="1" applyAlignment="1">
      <alignment horizontal="left" vertical="center" wrapText="1"/>
    </xf>
    <xf numFmtId="0" fontId="26" fillId="0" borderId="35" xfId="0" applyFont="1" applyBorder="1" applyAlignment="1">
      <alignment horizontal="lef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37" xfId="0" applyFont="1" applyBorder="1" applyAlignment="1">
      <alignment horizontal="left" vertical="center"/>
    </xf>
    <xf numFmtId="0" fontId="26" fillId="0" borderId="50" xfId="0" applyFont="1" applyBorder="1" applyAlignment="1">
      <alignment horizontal="left" vertical="center"/>
    </xf>
    <xf numFmtId="0" fontId="26" fillId="0" borderId="32" xfId="0" applyFont="1" applyBorder="1" applyAlignment="1">
      <alignment horizontal="left" vertical="center"/>
    </xf>
    <xf numFmtId="0" fontId="4" fillId="0" borderId="3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9" xfId="39" applyFont="1" applyBorder="1" applyAlignment="1">
      <alignment horizontal="center" vertical="center" wrapText="1"/>
    </xf>
    <xf numFmtId="0" fontId="4" fillId="0" borderId="73" xfId="39" applyFont="1" applyBorder="1" applyAlignment="1">
      <alignment horizontal="center" vertical="center" wrapText="1"/>
    </xf>
    <xf numFmtId="0" fontId="4" fillId="0" borderId="70" xfId="39" applyFont="1" applyBorder="1" applyAlignment="1">
      <alignment horizontal="center" vertical="center" wrapText="1"/>
    </xf>
    <xf numFmtId="0" fontId="6" fillId="0" borderId="30" xfId="39" applyFont="1" applyBorder="1" applyAlignment="1">
      <alignment horizontal="left" vertical="center" wrapText="1" indent="1"/>
    </xf>
    <xf numFmtId="0" fontId="6" fillId="0" borderId="31" xfId="39" applyFont="1" applyBorder="1" applyAlignment="1">
      <alignment horizontal="left" vertical="center" wrapText="1" indent="1"/>
    </xf>
    <xf numFmtId="0" fontId="6" fillId="0" borderId="53" xfId="39" applyFont="1" applyBorder="1" applyAlignment="1">
      <alignment horizontal="left" vertical="center" wrapText="1" indent="1"/>
    </xf>
    <xf numFmtId="0" fontId="6" fillId="0" borderId="36" xfId="39" applyFont="1" applyBorder="1" applyAlignment="1">
      <alignment horizontal="left" vertical="center" wrapText="1" indent="1"/>
    </xf>
    <xf numFmtId="0" fontId="6" fillId="0" borderId="29" xfId="39" applyFont="1" applyBorder="1" applyAlignment="1">
      <alignment horizontal="center" vertical="center" wrapText="1"/>
    </xf>
    <xf numFmtId="0" fontId="21" fillId="0" borderId="13" xfId="39" applyFont="1" applyBorder="1" applyAlignment="1">
      <alignment horizontal="left" vertical="center" wrapText="1"/>
    </xf>
    <xf numFmtId="49" fontId="2" fillId="0" borderId="37" xfId="39" applyNumberFormat="1" applyFont="1" applyBorder="1" applyAlignment="1">
      <alignment horizontal="center" vertical="center" wrapText="1"/>
    </xf>
    <xf numFmtId="49" fontId="2" fillId="0" borderId="13" xfId="39" applyNumberFormat="1" applyFont="1" applyBorder="1" applyAlignment="1">
      <alignment horizontal="center" vertical="center" wrapText="1"/>
    </xf>
    <xf numFmtId="3" fontId="10" fillId="0" borderId="62" xfId="44" applyNumberFormat="1" applyFont="1" applyBorder="1" applyAlignment="1">
      <alignment horizontal="center" vertical="center" wrapText="1"/>
    </xf>
    <xf numFmtId="3" fontId="10" fillId="0" borderId="58" xfId="44" applyNumberFormat="1" applyFont="1" applyBorder="1" applyAlignment="1">
      <alignment horizontal="center" vertical="center" wrapText="1"/>
    </xf>
    <xf numFmtId="3" fontId="10" fillId="0" borderId="59" xfId="44" applyNumberFormat="1" applyFont="1" applyBorder="1" applyAlignment="1">
      <alignment horizontal="center" vertical="center" wrapText="1"/>
    </xf>
    <xf numFmtId="3" fontId="6" fillId="0" borderId="22" xfId="44" applyNumberFormat="1" applyFont="1" applyBorder="1" applyAlignment="1">
      <alignment horizontal="center" vertical="center" wrapText="1"/>
    </xf>
    <xf numFmtId="3" fontId="6" fillId="0" borderId="15" xfId="44" applyNumberFormat="1" applyFont="1" applyBorder="1" applyAlignment="1">
      <alignment horizontal="center" vertical="center" wrapText="1"/>
    </xf>
    <xf numFmtId="0" fontId="4" fillId="0" borderId="29" xfId="0" applyFont="1" applyBorder="1" applyAlignment="1">
      <alignment horizontal="center" vertical="center" wrapText="1"/>
    </xf>
    <xf numFmtId="0" fontId="4" fillId="0" borderId="34" xfId="0" applyFont="1" applyBorder="1" applyAlignment="1">
      <alignment horizontal="center" vertical="center" wrapText="1"/>
    </xf>
    <xf numFmtId="3" fontId="10" fillId="0" borderId="62" xfId="93" applyNumberFormat="1" applyFont="1" applyBorder="1" applyAlignment="1">
      <alignment horizontal="center" vertical="center" wrapText="1"/>
    </xf>
    <xf numFmtId="3" fontId="10" fillId="0" borderId="58" xfId="93" applyNumberFormat="1" applyFont="1" applyBorder="1" applyAlignment="1">
      <alignment horizontal="center" vertical="center" wrapText="1"/>
    </xf>
    <xf numFmtId="3" fontId="10" fillId="0" borderId="59" xfId="93" applyNumberFormat="1" applyFont="1" applyBorder="1" applyAlignment="1">
      <alignment horizontal="center" vertical="center" wrapText="1"/>
    </xf>
    <xf numFmtId="3" fontId="6" fillId="0" borderId="62" xfId="93" applyNumberFormat="1" applyFont="1" applyBorder="1" applyAlignment="1">
      <alignment horizontal="left" vertical="center" wrapText="1" indent="1"/>
    </xf>
    <xf numFmtId="3" fontId="6" fillId="0" borderId="58" xfId="93" applyNumberFormat="1" applyFont="1" applyBorder="1" applyAlignment="1">
      <alignment horizontal="left" vertical="center" wrapText="1" indent="1"/>
    </xf>
    <xf numFmtId="3" fontId="6" fillId="0" borderId="59" xfId="93" applyNumberFormat="1" applyFont="1" applyBorder="1" applyAlignment="1">
      <alignment horizontal="left" vertical="center" wrapText="1" indent="1"/>
    </xf>
    <xf numFmtId="0" fontId="51" fillId="32" borderId="15" xfId="94" applyFont="1" applyFill="1" applyBorder="1" applyAlignment="1"/>
    <xf numFmtId="0" fontId="51" fillId="32" borderId="13" xfId="94" applyFont="1" applyFill="1" applyBorder="1" applyAlignment="1"/>
    <xf numFmtId="0" fontId="51" fillId="0" borderId="15" xfId="94" applyFont="1" applyBorder="1" applyAlignment="1"/>
    <xf numFmtId="0" fontId="51" fillId="0" borderId="13" xfId="94" applyFont="1" applyBorder="1" applyAlignment="1"/>
    <xf numFmtId="0" fontId="51" fillId="32" borderId="16" xfId="94" applyFont="1" applyFill="1" applyBorder="1" applyAlignment="1"/>
    <xf numFmtId="0" fontId="51" fillId="32" borderId="17" xfId="94" applyFont="1" applyFill="1" applyBorder="1" applyAlignment="1"/>
    <xf numFmtId="0" fontId="10" fillId="0" borderId="65" xfId="91" applyNumberFormat="1" applyFont="1" applyBorder="1" applyAlignment="1">
      <alignment horizontal="center" vertical="center" wrapText="1"/>
    </xf>
    <xf numFmtId="0" fontId="10" fillId="0" borderId="66" xfId="91" applyNumberFormat="1" applyFont="1" applyBorder="1" applyAlignment="1">
      <alignment horizontal="center" vertical="center" wrapText="1"/>
    </xf>
    <xf numFmtId="0" fontId="10" fillId="0" borderId="67" xfId="91" applyNumberFormat="1" applyFont="1" applyBorder="1" applyAlignment="1">
      <alignment horizontal="center" vertical="center" wrapText="1"/>
    </xf>
    <xf numFmtId="0" fontId="6" fillId="0" borderId="62" xfId="91" applyFont="1" applyBorder="1" applyAlignment="1">
      <alignment horizontal="left" vertical="center" wrapText="1"/>
    </xf>
    <xf numFmtId="0" fontId="6" fillId="0" borderId="58" xfId="91" applyFont="1" applyBorder="1" applyAlignment="1">
      <alignment horizontal="left" vertical="center" wrapText="1"/>
    </xf>
    <xf numFmtId="0" fontId="6" fillId="0" borderId="59" xfId="91" applyFont="1" applyBorder="1" applyAlignment="1">
      <alignment horizontal="left" vertical="center" wrapText="1"/>
    </xf>
    <xf numFmtId="0" fontId="51" fillId="32" borderId="30" xfId="94" applyFont="1" applyFill="1" applyBorder="1" applyAlignment="1">
      <alignment horizontal="left" vertical="center" indent="1"/>
    </xf>
    <xf numFmtId="0" fontId="51" fillId="32" borderId="31" xfId="94" applyFont="1" applyFill="1" applyBorder="1" applyAlignment="1">
      <alignment horizontal="left" vertical="center" indent="1"/>
    </xf>
    <xf numFmtId="0" fontId="7" fillId="0" borderId="50" xfId="0" applyFont="1" applyBorder="1" applyAlignment="1">
      <alignment horizontal="left"/>
    </xf>
    <xf numFmtId="0" fontId="4" fillId="0" borderId="6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40" xfId="0" applyFont="1" applyBorder="1" applyAlignment="1">
      <alignment horizontal="center" vertical="center" wrapText="1"/>
    </xf>
  </cellXfs>
  <cellStyles count="9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xfId="0" builtinId="0"/>
    <cellStyle name="Normálna 2" xfId="39"/>
    <cellStyle name="Normálna 2 2" xfId="91"/>
    <cellStyle name="Normálna 3" xfId="89"/>
    <cellStyle name="normálne 2" xfId="40"/>
    <cellStyle name="normálne 3" xfId="41"/>
    <cellStyle name="normálne 3 2" xfId="94"/>
    <cellStyle name="normálne 4" xfId="42"/>
    <cellStyle name="normálne 4 2" xfId="90"/>
    <cellStyle name="normálne_Databazy_VVŠ_2007_ severská" xfId="43"/>
    <cellStyle name="normálne_Databazy_VVŠ_2007_ severská 2" xfId="93"/>
    <cellStyle name="normálne_sprava_VVŠ_2004_tabuľky_vláda" xfId="44"/>
    <cellStyle name="normální_List1" xfId="45"/>
    <cellStyle name="Note" xfId="4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X" xfId="68"/>
    <cellStyle name="SAPBEXHLevel1" xfId="69"/>
    <cellStyle name="SAPBEXHLevel1X" xfId="70"/>
    <cellStyle name="SAPBEXHLevel2" xfId="71"/>
    <cellStyle name="SAPBEXHLevel2X" xfId="72"/>
    <cellStyle name="SAPBEXHLevel3" xfId="73"/>
    <cellStyle name="SAPBEXHLevel3X" xfId="7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 2" xfId="9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color rgb="FFCCFFCC"/>
      <color rgb="FFCCFF99"/>
      <color rgb="FF99FFCC"/>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vana.rakova\Desktop\K&#243;pia%20-%20Upr_tab_VS_VV&#352;_MZD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vana.rakova\AppData\Local\Microsoft\Windows\INetCache\Content.Outlook\O18Y9WKP\Ivanka_VS_VV&#352;_2021_UPJS%20verzia%20108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
      <sheetName val="T8-Soc_štipendiá"/>
      <sheetName val="T8a-Teh_štipendiá"/>
      <sheetName val="T9_ŠD "/>
      <sheetName val="T10-ŠJ "/>
      <sheetName val="T11-Zdroje KV"/>
      <sheetName val="T12-KV"/>
      <sheetName val="T13-Fondy"/>
      <sheetName val="T16 - Štruktúra hotovosti"/>
      <sheetName val="T17-Dotácie zo ŠF EU-nová"/>
      <sheetName val="T18-Ostatné dotácie z kap MŠ SR"/>
      <sheetName val="T19-Štip_ z vlastných "/>
      <sheetName val="T20_motivačné štipendiá_nová"/>
      <sheetName val="T21-štruktúra_384"/>
      <sheetName val="T22_Výnosy_soc_oblasť"/>
      <sheetName val="T23_Náklady_soc_oblasť"/>
      <sheetName val="T24__Aktíva"/>
    </sheetNames>
    <sheetDataSet>
      <sheetData sheetId="0"/>
      <sheetData sheetId="1"/>
      <sheetData sheetId="2"/>
      <sheetData sheetId="3"/>
      <sheetData sheetId="4"/>
      <sheetData sheetId="5"/>
      <sheetData sheetId="6"/>
      <sheetData sheetId="7"/>
      <sheetData sheetId="8"/>
      <sheetData sheetId="9"/>
      <sheetData sheetId="10">
        <row r="7">
          <cell r="F7">
            <v>684.80399999999986</v>
          </cell>
          <cell r="J7">
            <v>19331339.850000001</v>
          </cell>
        </row>
        <row r="8">
          <cell r="F8">
            <v>104.48100000000001</v>
          </cell>
          <cell r="J8">
            <v>4611435.59</v>
          </cell>
        </row>
        <row r="9">
          <cell r="F9">
            <v>166.33799999999999</v>
          </cell>
          <cell r="J9">
            <v>5432492.9100000001</v>
          </cell>
        </row>
        <row r="10">
          <cell r="F10">
            <v>323.81400000000002</v>
          </cell>
          <cell r="J10">
            <v>7598856.0500000007</v>
          </cell>
        </row>
        <row r="11">
          <cell r="F11">
            <v>68.394999999999996</v>
          </cell>
          <cell r="J11">
            <v>1321993.33</v>
          </cell>
        </row>
        <row r="12">
          <cell r="F12">
            <v>21.776</v>
          </cell>
          <cell r="J12">
            <v>366561.97</v>
          </cell>
        </row>
        <row r="13">
          <cell r="F13">
            <v>224.226</v>
          </cell>
          <cell r="J13">
            <v>3416473.06</v>
          </cell>
        </row>
        <row r="15">
          <cell r="F15">
            <v>54.527999999999999</v>
          </cell>
          <cell r="J15">
            <v>1047919.31</v>
          </cell>
        </row>
        <row r="16">
          <cell r="F16">
            <v>242.99</v>
          </cell>
          <cell r="J16">
            <v>3902874.7</v>
          </cell>
        </row>
        <row r="17">
          <cell r="F17">
            <v>81.596000000000004</v>
          </cell>
          <cell r="J17">
            <v>1380856.48</v>
          </cell>
        </row>
        <row r="18">
          <cell r="F18">
            <v>93.704000000000008</v>
          </cell>
          <cell r="J18">
            <v>1573438.5299999998</v>
          </cell>
        </row>
        <row r="19">
          <cell r="F19">
            <v>67.69</v>
          </cell>
          <cell r="J19">
            <v>948579.69</v>
          </cell>
        </row>
        <row r="20">
          <cell r="F20">
            <v>153.446</v>
          </cell>
          <cell r="J20">
            <v>3845974.4</v>
          </cell>
        </row>
        <row r="21">
          <cell r="F21">
            <v>151.291</v>
          </cell>
          <cell r="J21">
            <v>1617045.63</v>
          </cell>
        </row>
        <row r="22">
          <cell r="F22">
            <v>0</v>
          </cell>
          <cell r="J22">
            <v>540222.99</v>
          </cell>
        </row>
        <row r="23">
          <cell r="F23">
            <v>41.125</v>
          </cell>
          <cell r="J23">
            <v>533003.02</v>
          </cell>
        </row>
        <row r="24">
          <cell r="F24">
            <v>0.48099999999999998</v>
          </cell>
          <cell r="J24">
            <v>7219.97</v>
          </cell>
        </row>
        <row r="25">
          <cell r="F25">
            <v>0</v>
          </cell>
          <cell r="J25">
            <v>0</v>
          </cell>
        </row>
        <row r="26">
          <cell r="F26">
            <v>0</v>
          </cell>
          <cell r="J26">
            <v>0</v>
          </cell>
        </row>
        <row r="28">
          <cell r="F28">
            <v>60.038000000000004</v>
          </cell>
          <cell r="J28">
            <v>688304.55</v>
          </cell>
        </row>
        <row r="29">
          <cell r="F29">
            <v>39.610999999999997</v>
          </cell>
          <cell r="J29">
            <v>380154.76</v>
          </cell>
        </row>
        <row r="30">
          <cell r="F30">
            <v>1556.4059999999999</v>
          </cell>
          <cell r="J30">
            <v>33182166.949999999</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a-Zamestnanci_a_mzdy (ženy)"/>
      <sheetName val="T6-Zamestnanci_a_mzdy"/>
      <sheetName val="T7_Doktorandi "/>
      <sheetName val="T8-Soc_štipendiá"/>
      <sheetName val="T8a-Teh_štipendiá"/>
      <sheetName val="T9_ŠD "/>
      <sheetName val="T10-ŠJ "/>
      <sheetName val="T11-Zdroje KV"/>
      <sheetName val="T12-KV"/>
      <sheetName val="T13-Fondy"/>
      <sheetName val="T16 - Štruktúra hotovosti"/>
      <sheetName val="T17-Dotácie zo ŠF EU-nová"/>
      <sheetName val="T18-Ostatné dotácie z kap MŠ SR"/>
      <sheetName val="T19-Štip_ z vlastných "/>
      <sheetName val="T20_motivačné štipendiá_nová"/>
      <sheetName val="T21-štruktúra_384"/>
      <sheetName val="T22_Výnosy_soc_oblasť"/>
      <sheetName val="T23_Náklady_soc_oblasť"/>
      <sheetName val="T24__Aktí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8">
          <cell r="C18">
            <v>56086</v>
          </cell>
          <cell r="D18">
            <v>119941</v>
          </cell>
        </row>
      </sheetData>
      <sheetData sheetId="9" refreshError="1">
        <row r="91">
          <cell r="E91">
            <v>530627.14</v>
          </cell>
        </row>
        <row r="96">
          <cell r="C96">
            <v>56085.96</v>
          </cell>
          <cell r="E96">
            <v>119941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C6">
            <v>48160</v>
          </cell>
        </row>
      </sheetData>
      <sheetData sheetId="24" refreshError="1"/>
      <sheetData sheetId="25" refreshError="1"/>
      <sheetData sheetId="26" refreshError="1"/>
      <sheetData sheetId="27" refreshError="1">
        <row r="42">
          <cell r="D42">
            <v>2229543.61</v>
          </cell>
          <cell r="E42">
            <v>2385663.0300000003</v>
          </cell>
          <cell r="F42">
            <v>156119.41999999998</v>
          </cell>
        </row>
      </sheetData>
      <sheetData sheetId="28"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F23"/>
  <sheetViews>
    <sheetView zoomScale="90" zoomScaleNormal="90" workbookViewId="0">
      <pane xSplit="2" ySplit="4" topLeftCell="C5" activePane="bottomRight" state="frozen"/>
      <selection pane="topRight" activeCell="C1" sqref="C1"/>
      <selection pane="bottomLeft" activeCell="A5" sqref="A5"/>
      <selection pane="bottomRight" activeCell="E25" sqref="E25"/>
    </sheetView>
  </sheetViews>
  <sheetFormatPr defaultColWidth="9.140625" defaultRowHeight="15.75" x14ac:dyDescent="0.2"/>
  <cols>
    <col min="1" max="1" width="9.140625" style="20" customWidth="1"/>
    <col min="2" max="2" width="77.85546875" style="41" customWidth="1"/>
    <col min="3" max="5" width="17.42578125" style="15" customWidth="1"/>
    <col min="6" max="6" width="16.140625" style="15" customWidth="1"/>
    <col min="7" max="16384" width="9.140625" style="15"/>
  </cols>
  <sheetData>
    <row r="1" spans="1:6" s="14" customFormat="1" ht="87" customHeight="1" thickBot="1" x14ac:dyDescent="0.25">
      <c r="A1" s="667" t="s">
        <v>811</v>
      </c>
      <c r="B1" s="668"/>
      <c r="C1" s="668"/>
      <c r="D1" s="668"/>
      <c r="E1" s="669"/>
    </row>
    <row r="2" spans="1:6" s="14" customFormat="1" ht="35.1" customHeight="1" x14ac:dyDescent="0.2">
      <c r="A2" s="670" t="s">
        <v>898</v>
      </c>
      <c r="B2" s="671"/>
      <c r="C2" s="671"/>
      <c r="D2" s="671"/>
      <c r="E2" s="672"/>
    </row>
    <row r="3" spans="1:6" ht="43.5" customHeight="1" x14ac:dyDescent="0.2">
      <c r="A3" s="303" t="s">
        <v>114</v>
      </c>
      <c r="B3" s="305" t="s">
        <v>113</v>
      </c>
      <c r="C3" s="304" t="s">
        <v>172</v>
      </c>
      <c r="D3" s="304" t="s">
        <v>173</v>
      </c>
      <c r="E3" s="29" t="s">
        <v>118</v>
      </c>
    </row>
    <row r="4" spans="1:6" ht="17.25" customHeight="1" x14ac:dyDescent="0.2">
      <c r="A4" s="25"/>
      <c r="B4" s="273"/>
      <c r="C4" s="31" t="s">
        <v>157</v>
      </c>
      <c r="D4" s="31" t="s">
        <v>158</v>
      </c>
      <c r="E4" s="32" t="s">
        <v>12</v>
      </c>
    </row>
    <row r="5" spans="1:6" x14ac:dyDescent="0.2">
      <c r="A5" s="25">
        <v>1</v>
      </c>
      <c r="B5" s="273" t="s">
        <v>218</v>
      </c>
      <c r="C5" s="42">
        <f>C6</f>
        <v>27243291</v>
      </c>
      <c r="D5" s="42">
        <f>D6</f>
        <v>400000</v>
      </c>
      <c r="E5" s="43">
        <f t="shared" ref="E5:E6" si="0">SUM(C5:D5)</f>
        <v>27643291</v>
      </c>
      <c r="F5" s="368"/>
    </row>
    <row r="6" spans="1:6" x14ac:dyDescent="0.2">
      <c r="A6" s="25">
        <f>A5+1</f>
        <v>2</v>
      </c>
      <c r="B6" s="23" t="s">
        <v>143</v>
      </c>
      <c r="C6" s="44">
        <v>27243291</v>
      </c>
      <c r="D6" s="44">
        <v>400000</v>
      </c>
      <c r="E6" s="43">
        <f t="shared" si="0"/>
        <v>27643291</v>
      </c>
      <c r="F6" s="368"/>
    </row>
    <row r="7" spans="1:6" ht="15.75" customHeight="1" x14ac:dyDescent="0.2">
      <c r="A7" s="25">
        <f>A6+1</f>
        <v>3</v>
      </c>
      <c r="B7" s="273" t="s">
        <v>219</v>
      </c>
      <c r="C7" s="42">
        <f>SUM(C8:C12)</f>
        <v>14439910</v>
      </c>
      <c r="D7" s="42">
        <f>SUM(D8:D12)</f>
        <v>0</v>
      </c>
      <c r="E7" s="43">
        <f>SUM(C7:D7)</f>
        <v>14439910</v>
      </c>
      <c r="F7" s="368"/>
    </row>
    <row r="8" spans="1:6" x14ac:dyDescent="0.2">
      <c r="A8" s="25">
        <f t="shared" ref="A8:A19" si="1">A7+1</f>
        <v>4</v>
      </c>
      <c r="B8" s="23" t="s">
        <v>144</v>
      </c>
      <c r="C8" s="44">
        <v>13121237</v>
      </c>
      <c r="D8" s="268" t="s">
        <v>178</v>
      </c>
      <c r="E8" s="43">
        <f t="shared" ref="E8:E19" si="2">SUM(C8:D8)</f>
        <v>13121237</v>
      </c>
      <c r="F8" s="368"/>
    </row>
    <row r="9" spans="1:6" x14ac:dyDescent="0.2">
      <c r="A9" s="25">
        <f t="shared" si="1"/>
        <v>5</v>
      </c>
      <c r="B9" s="23" t="s">
        <v>145</v>
      </c>
      <c r="C9" s="44">
        <v>1091669</v>
      </c>
      <c r="D9" s="268" t="s">
        <v>178</v>
      </c>
      <c r="E9" s="43">
        <f t="shared" si="2"/>
        <v>1091669</v>
      </c>
      <c r="F9" s="368"/>
    </row>
    <row r="10" spans="1:6" x14ac:dyDescent="0.2">
      <c r="A10" s="25">
        <f t="shared" si="1"/>
        <v>6</v>
      </c>
      <c r="B10" s="23" t="s">
        <v>146</v>
      </c>
      <c r="C10" s="268" t="s">
        <v>178</v>
      </c>
      <c r="D10" s="268" t="s">
        <v>178</v>
      </c>
      <c r="E10" s="43">
        <f t="shared" si="2"/>
        <v>0</v>
      </c>
    </row>
    <row r="11" spans="1:6" x14ac:dyDescent="0.2">
      <c r="A11" s="25">
        <f t="shared" si="1"/>
        <v>7</v>
      </c>
      <c r="B11" s="23" t="s">
        <v>147</v>
      </c>
      <c r="C11" s="268" t="s">
        <v>178</v>
      </c>
      <c r="D11" s="268" t="s">
        <v>178</v>
      </c>
      <c r="E11" s="43">
        <f t="shared" si="2"/>
        <v>0</v>
      </c>
    </row>
    <row r="12" spans="1:6" x14ac:dyDescent="0.2">
      <c r="A12" s="25">
        <f t="shared" si="1"/>
        <v>8</v>
      </c>
      <c r="B12" s="23" t="s">
        <v>86</v>
      </c>
      <c r="C12" s="44">
        <v>227004</v>
      </c>
      <c r="D12" s="268" t="s">
        <v>178</v>
      </c>
      <c r="E12" s="43">
        <f t="shared" si="2"/>
        <v>227004</v>
      </c>
    </row>
    <row r="13" spans="1:6" ht="15.75" customHeight="1" x14ac:dyDescent="0.2">
      <c r="A13" s="25">
        <f t="shared" si="1"/>
        <v>9</v>
      </c>
      <c r="B13" s="273" t="s">
        <v>220</v>
      </c>
      <c r="C13" s="42">
        <f>C14</f>
        <v>3164979</v>
      </c>
      <c r="D13" s="42">
        <f>D14</f>
        <v>0</v>
      </c>
      <c r="E13" s="43">
        <f t="shared" si="2"/>
        <v>3164979</v>
      </c>
    </row>
    <row r="14" spans="1:6" x14ac:dyDescent="0.2">
      <c r="A14" s="25">
        <f t="shared" si="1"/>
        <v>10</v>
      </c>
      <c r="B14" s="23" t="s">
        <v>87</v>
      </c>
      <c r="C14" s="44">
        <v>3164979</v>
      </c>
      <c r="D14" s="44"/>
      <c r="E14" s="43">
        <f t="shared" si="2"/>
        <v>3164979</v>
      </c>
    </row>
    <row r="15" spans="1:6" x14ac:dyDescent="0.2">
      <c r="A15" s="25">
        <f t="shared" si="1"/>
        <v>11</v>
      </c>
      <c r="B15" s="273" t="s">
        <v>221</v>
      </c>
      <c r="C15" s="42">
        <f>SUM(C16:C18)</f>
        <v>2219981</v>
      </c>
      <c r="D15" s="42">
        <f>SUM(D16:D18)</f>
        <v>0</v>
      </c>
      <c r="E15" s="43">
        <f t="shared" si="2"/>
        <v>2219981</v>
      </c>
    </row>
    <row r="16" spans="1:6" x14ac:dyDescent="0.2">
      <c r="A16" s="25">
        <f t="shared" si="1"/>
        <v>12</v>
      </c>
      <c r="B16" s="23" t="s">
        <v>808</v>
      </c>
      <c r="C16" s="44">
        <v>230586</v>
      </c>
      <c r="D16" s="268" t="s">
        <v>178</v>
      </c>
      <c r="E16" s="43">
        <f t="shared" si="2"/>
        <v>230586</v>
      </c>
    </row>
    <row r="17" spans="1:5" x14ac:dyDescent="0.2">
      <c r="A17" s="25">
        <f t="shared" si="1"/>
        <v>13</v>
      </c>
      <c r="B17" s="23" t="s">
        <v>88</v>
      </c>
      <c r="C17" s="44">
        <v>445950</v>
      </c>
      <c r="D17" s="268" t="s">
        <v>178</v>
      </c>
      <c r="E17" s="43">
        <f t="shared" si="2"/>
        <v>445950</v>
      </c>
    </row>
    <row r="18" spans="1:5" x14ac:dyDescent="0.2">
      <c r="A18" s="25">
        <f t="shared" si="1"/>
        <v>14</v>
      </c>
      <c r="B18" s="23" t="s">
        <v>89</v>
      </c>
      <c r="C18" s="44">
        <v>1543445</v>
      </c>
      <c r="D18" s="268" t="s">
        <v>178</v>
      </c>
      <c r="E18" s="43">
        <f t="shared" si="2"/>
        <v>1543445</v>
      </c>
    </row>
    <row r="19" spans="1:5" ht="16.5" thickBot="1" x14ac:dyDescent="0.25">
      <c r="A19" s="26">
        <f t="shared" si="1"/>
        <v>15</v>
      </c>
      <c r="B19" s="40" t="s">
        <v>222</v>
      </c>
      <c r="C19" s="45">
        <f>C5+C7+C13+C15</f>
        <v>47068161</v>
      </c>
      <c r="D19" s="45">
        <f>D5+D7+D13+D15</f>
        <v>400000</v>
      </c>
      <c r="E19" s="46">
        <f t="shared" si="2"/>
        <v>47468161</v>
      </c>
    </row>
    <row r="20" spans="1:5" x14ac:dyDescent="0.2">
      <c r="A20" s="460" t="s">
        <v>809</v>
      </c>
      <c r="B20" s="299" t="s">
        <v>810</v>
      </c>
      <c r="C20" s="18"/>
      <c r="D20" s="18"/>
    </row>
    <row r="21" spans="1:5" x14ac:dyDescent="0.2">
      <c r="A21" s="19"/>
      <c r="B21" s="107"/>
    </row>
    <row r="23" spans="1:5" x14ac:dyDescent="0.2">
      <c r="B23" s="41" t="s">
        <v>90</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4"/>
  <sheetViews>
    <sheetView zoomScale="90" zoomScaleNormal="90" workbookViewId="0">
      <pane xSplit="2" ySplit="5" topLeftCell="C6" activePane="bottomRight" state="frozen"/>
      <selection pane="topRight" activeCell="C1" sqref="C1"/>
      <selection pane="bottomLeft" activeCell="A6" sqref="A6"/>
      <selection pane="bottomRight" activeCell="F8" sqref="F8"/>
    </sheetView>
  </sheetViews>
  <sheetFormatPr defaultColWidth="9.140625" defaultRowHeight="15.75" x14ac:dyDescent="0.2"/>
  <cols>
    <col min="1" max="1" width="8.140625" style="15" customWidth="1"/>
    <col min="2" max="2" width="93.140625" style="61" customWidth="1"/>
    <col min="3" max="3" width="17.28515625" style="15" customWidth="1"/>
    <col min="4" max="4" width="17.140625" style="15" customWidth="1"/>
    <col min="5" max="5" width="15.7109375" style="15" customWidth="1"/>
    <col min="6" max="6" width="18" style="15" customWidth="1"/>
    <col min="7" max="7" width="7.5703125" style="15" customWidth="1"/>
    <col min="8" max="16384" width="9.140625" style="15"/>
  </cols>
  <sheetData>
    <row r="1" spans="1:8" ht="50.1" customHeight="1" thickBot="1" x14ac:dyDescent="0.25">
      <c r="A1" s="760" t="s">
        <v>805</v>
      </c>
      <c r="B1" s="761"/>
      <c r="C1" s="761"/>
      <c r="D1" s="761"/>
      <c r="E1" s="761"/>
      <c r="F1" s="762"/>
      <c r="G1" s="149"/>
      <c r="H1" s="20"/>
    </row>
    <row r="2" spans="1:8" ht="36.75" customHeight="1" x14ac:dyDescent="0.2">
      <c r="A2" s="725" t="s">
        <v>903</v>
      </c>
      <c r="B2" s="771"/>
      <c r="C2" s="772" t="s">
        <v>802</v>
      </c>
      <c r="D2" s="772"/>
      <c r="E2" s="772"/>
      <c r="F2" s="773"/>
      <c r="G2" s="150"/>
    </row>
    <row r="3" spans="1:8" x14ac:dyDescent="0.2">
      <c r="A3" s="769" t="s">
        <v>114</v>
      </c>
      <c r="B3" s="767" t="s">
        <v>191</v>
      </c>
      <c r="C3" s="763">
        <v>2020</v>
      </c>
      <c r="D3" s="764"/>
      <c r="E3" s="765">
        <v>2021</v>
      </c>
      <c r="F3" s="766"/>
      <c r="G3" s="150"/>
    </row>
    <row r="4" spans="1:8" ht="69" customHeight="1" x14ac:dyDescent="0.2">
      <c r="A4" s="770"/>
      <c r="B4" s="768"/>
      <c r="C4" s="456" t="s">
        <v>555</v>
      </c>
      <c r="D4" s="456" t="s">
        <v>803</v>
      </c>
      <c r="E4" s="456" t="s">
        <v>555</v>
      </c>
      <c r="F4" s="457" t="s">
        <v>804</v>
      </c>
      <c r="G4" s="150"/>
    </row>
    <row r="5" spans="1:8" x14ac:dyDescent="0.2">
      <c r="A5" s="105"/>
      <c r="B5" s="81"/>
      <c r="C5" s="30" t="s">
        <v>157</v>
      </c>
      <c r="D5" s="30" t="s">
        <v>158</v>
      </c>
      <c r="E5" s="78" t="s">
        <v>159</v>
      </c>
      <c r="F5" s="88" t="s">
        <v>165</v>
      </c>
      <c r="G5" s="150"/>
    </row>
    <row r="6" spans="1:8" ht="38.25" customHeight="1" x14ac:dyDescent="0.2">
      <c r="A6" s="25">
        <v>1</v>
      </c>
      <c r="B6" s="82" t="s">
        <v>798</v>
      </c>
      <c r="C6" s="458" t="s">
        <v>178</v>
      </c>
      <c r="D6" s="131" t="s">
        <v>178</v>
      </c>
      <c r="E6" s="130">
        <v>25200</v>
      </c>
      <c r="F6" s="132" t="s">
        <v>178</v>
      </c>
      <c r="G6" s="150"/>
    </row>
    <row r="7" spans="1:8" ht="38.25" customHeight="1" x14ac:dyDescent="0.2">
      <c r="A7" s="25">
        <f>A6+1</f>
        <v>2</v>
      </c>
      <c r="B7" s="82" t="s">
        <v>799</v>
      </c>
      <c r="C7" s="131" t="s">
        <v>178</v>
      </c>
      <c r="D7" s="458" t="s">
        <v>178</v>
      </c>
      <c r="E7" s="131" t="s">
        <v>178</v>
      </c>
      <c r="F7" s="72">
        <v>126</v>
      </c>
      <c r="G7" s="150"/>
    </row>
    <row r="8" spans="1:8" ht="38.25" customHeight="1" x14ac:dyDescent="0.2">
      <c r="A8" s="25">
        <f>A7+1</f>
        <v>3</v>
      </c>
      <c r="B8" s="82" t="s">
        <v>800</v>
      </c>
      <c r="C8" s="131" t="s">
        <v>178</v>
      </c>
      <c r="D8" s="458" t="s">
        <v>178</v>
      </c>
      <c r="E8" s="131" t="s">
        <v>178</v>
      </c>
      <c r="F8" s="72">
        <v>38</v>
      </c>
      <c r="G8" s="150"/>
    </row>
    <row r="9" spans="1:8" ht="35.25" customHeight="1" x14ac:dyDescent="0.2">
      <c r="A9" s="25">
        <f>A8+1</f>
        <v>4</v>
      </c>
      <c r="B9" s="58" t="s">
        <v>533</v>
      </c>
      <c r="C9" s="458" t="s">
        <v>178</v>
      </c>
      <c r="D9" s="131" t="s">
        <v>178</v>
      </c>
      <c r="E9" s="133" t="str">
        <f>+C11</f>
        <v>X</v>
      </c>
      <c r="F9" s="132" t="s">
        <v>178</v>
      </c>
      <c r="G9" s="150"/>
    </row>
    <row r="10" spans="1:8" ht="37.5" customHeight="1" x14ac:dyDescent="0.2">
      <c r="A10" s="25">
        <f>A9+1</f>
        <v>5</v>
      </c>
      <c r="B10" s="58" t="s">
        <v>801</v>
      </c>
      <c r="C10" s="458" t="s">
        <v>178</v>
      </c>
      <c r="D10" s="131" t="s">
        <v>178</v>
      </c>
      <c r="E10" s="134">
        <v>25200</v>
      </c>
      <c r="F10" s="132" t="s">
        <v>178</v>
      </c>
      <c r="G10" s="150"/>
    </row>
    <row r="11" spans="1:8" ht="33" customHeight="1" x14ac:dyDescent="0.2">
      <c r="A11" s="25">
        <v>6</v>
      </c>
      <c r="B11" s="58" t="s">
        <v>135</v>
      </c>
      <c r="C11" s="459" t="s">
        <v>178</v>
      </c>
      <c r="D11" s="131" t="s">
        <v>178</v>
      </c>
      <c r="E11" s="133">
        <f>E10-E6</f>
        <v>0</v>
      </c>
      <c r="F11" s="132" t="s">
        <v>178</v>
      </c>
      <c r="G11" s="150"/>
    </row>
    <row r="12" spans="1:8" x14ac:dyDescent="0.2">
      <c r="B12" s="17"/>
      <c r="G12" s="150"/>
    </row>
    <row r="13" spans="1:8" x14ac:dyDescent="0.2">
      <c r="A13" s="754" t="s">
        <v>806</v>
      </c>
      <c r="B13" s="755"/>
      <c r="C13" s="755"/>
      <c r="D13" s="755"/>
      <c r="E13" s="755"/>
      <c r="F13" s="756"/>
      <c r="G13" s="150"/>
    </row>
    <row r="14" spans="1:8" x14ac:dyDescent="0.2">
      <c r="A14" s="757" t="s">
        <v>807</v>
      </c>
      <c r="B14" s="758"/>
      <c r="C14" s="758"/>
      <c r="D14" s="758"/>
      <c r="E14" s="758"/>
      <c r="F14" s="759"/>
      <c r="G14" s="150"/>
    </row>
  </sheetData>
  <mergeCells count="9">
    <mergeCell ref="A13:F13"/>
    <mergeCell ref="A14:F14"/>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1"/>
  <sheetViews>
    <sheetView zoomScale="90" zoomScaleNormal="90" workbookViewId="0">
      <pane xSplit="2" ySplit="5" topLeftCell="C12" activePane="bottomRight" state="frozen"/>
      <selection pane="topRight" activeCell="C1" sqref="C1"/>
      <selection pane="bottomLeft" activeCell="A6" sqref="A6"/>
      <selection pane="bottomRight" activeCell="G11" sqref="G11"/>
    </sheetView>
  </sheetViews>
  <sheetFormatPr defaultColWidth="9.140625" defaultRowHeight="12.75" x14ac:dyDescent="0.2"/>
  <cols>
    <col min="1" max="1" width="8.28515625" style="80" customWidth="1"/>
    <col min="2" max="2" width="77.7109375" style="80" customWidth="1"/>
    <col min="3" max="6" width="14.7109375" style="80" customWidth="1"/>
    <col min="7" max="7" width="21.140625" style="80" customWidth="1"/>
    <col min="8" max="16384" width="9.140625" style="80"/>
  </cols>
  <sheetData>
    <row r="1" spans="1:8" ht="50.1" customHeight="1" x14ac:dyDescent="0.2">
      <c r="A1" s="777" t="s">
        <v>824</v>
      </c>
      <c r="B1" s="778"/>
      <c r="C1" s="778"/>
      <c r="D1" s="778"/>
      <c r="E1" s="778"/>
      <c r="F1" s="779"/>
      <c r="H1" s="103"/>
    </row>
    <row r="2" spans="1:8" ht="33" customHeight="1" x14ac:dyDescent="0.2">
      <c r="A2" s="782" t="s">
        <v>904</v>
      </c>
      <c r="B2" s="783"/>
      <c r="C2" s="783"/>
      <c r="D2" s="783"/>
      <c r="E2" s="783"/>
      <c r="F2" s="784"/>
    </row>
    <row r="3" spans="1:8" ht="18.75" customHeight="1" x14ac:dyDescent="0.2">
      <c r="A3" s="769" t="s">
        <v>114</v>
      </c>
      <c r="B3" s="730" t="s">
        <v>191</v>
      </c>
      <c r="C3" s="722" t="s">
        <v>573</v>
      </c>
      <c r="D3" s="722"/>
      <c r="E3" s="722" t="s">
        <v>209</v>
      </c>
      <c r="F3" s="781"/>
    </row>
    <row r="4" spans="1:8" ht="18.75" customHeight="1" x14ac:dyDescent="0.2">
      <c r="A4" s="780"/>
      <c r="B4" s="730"/>
      <c r="C4" s="87">
        <v>2020</v>
      </c>
      <c r="D4" s="87">
        <v>2021</v>
      </c>
      <c r="E4" s="13">
        <v>2020</v>
      </c>
      <c r="F4" s="24">
        <v>2021</v>
      </c>
    </row>
    <row r="5" spans="1:8" ht="15.75" x14ac:dyDescent="0.2">
      <c r="A5" s="25"/>
      <c r="B5" s="77"/>
      <c r="C5" s="21" t="s">
        <v>157</v>
      </c>
      <c r="D5" s="21" t="s">
        <v>158</v>
      </c>
      <c r="E5" s="30" t="s">
        <v>159</v>
      </c>
      <c r="F5" s="79" t="s">
        <v>165</v>
      </c>
    </row>
    <row r="6" spans="1:8" ht="31.5" x14ac:dyDescent="0.2">
      <c r="A6" s="25">
        <v>1</v>
      </c>
      <c r="B6" s="38" t="s">
        <v>535</v>
      </c>
      <c r="C6" s="71" t="s">
        <v>178</v>
      </c>
      <c r="D6" s="71" t="s">
        <v>178</v>
      </c>
      <c r="E6" s="122">
        <v>1884</v>
      </c>
      <c r="F6" s="122">
        <v>1884</v>
      </c>
    </row>
    <row r="7" spans="1:8" ht="37.5" x14ac:dyDescent="0.2">
      <c r="A7" s="25">
        <f>A6+1</f>
        <v>2</v>
      </c>
      <c r="B7" s="54" t="s">
        <v>202</v>
      </c>
      <c r="C7" s="71" t="s">
        <v>178</v>
      </c>
      <c r="D7" s="71" t="s">
        <v>178</v>
      </c>
      <c r="E7" s="122">
        <v>17630</v>
      </c>
      <c r="F7" s="128">
        <v>17440</v>
      </c>
    </row>
    <row r="8" spans="1:8" ht="15.75" x14ac:dyDescent="0.2">
      <c r="A8" s="25">
        <v>3</v>
      </c>
      <c r="B8" s="69" t="s">
        <v>148</v>
      </c>
      <c r="C8" s="71" t="s">
        <v>178</v>
      </c>
      <c r="D8" s="71" t="s">
        <v>178</v>
      </c>
      <c r="E8" s="52">
        <f>E7/12</f>
        <v>1469.1666666666667</v>
      </c>
      <c r="F8" s="121">
        <f>F7/12</f>
        <v>1453.3333333333333</v>
      </c>
    </row>
    <row r="9" spans="1:8" ht="31.5" x14ac:dyDescent="0.2">
      <c r="A9" s="25">
        <f t="shared" ref="A9:A18" si="0">A8+1</f>
        <v>4</v>
      </c>
      <c r="B9" s="54" t="s">
        <v>212</v>
      </c>
      <c r="C9" s="44">
        <v>299493.95</v>
      </c>
      <c r="D9" s="73">
        <v>549680.28</v>
      </c>
      <c r="E9" s="71" t="s">
        <v>178</v>
      </c>
      <c r="F9" s="74" t="s">
        <v>178</v>
      </c>
    </row>
    <row r="10" spans="1:8" ht="31.5" x14ac:dyDescent="0.2">
      <c r="A10" s="25">
        <f t="shared" si="0"/>
        <v>5</v>
      </c>
      <c r="B10" s="54" t="s">
        <v>224</v>
      </c>
      <c r="C10" s="44">
        <v>24471</v>
      </c>
      <c r="D10" s="44">
        <v>20572</v>
      </c>
      <c r="E10" s="44">
        <v>620</v>
      </c>
      <c r="F10" s="51">
        <v>612</v>
      </c>
    </row>
    <row r="11" spans="1:8" ht="31.5" x14ac:dyDescent="0.2">
      <c r="A11" s="25">
        <f t="shared" si="0"/>
        <v>6</v>
      </c>
      <c r="B11" s="266" t="s">
        <v>652</v>
      </c>
      <c r="C11" s="122">
        <v>1816899</v>
      </c>
      <c r="D11" s="122">
        <v>1488147</v>
      </c>
      <c r="E11" s="71" t="s">
        <v>178</v>
      </c>
      <c r="F11" s="74" t="s">
        <v>178</v>
      </c>
      <c r="G11" s="563"/>
    </row>
    <row r="12" spans="1:8" ht="42.75" customHeight="1" x14ac:dyDescent="0.2">
      <c r="A12" s="25">
        <f t="shared" si="0"/>
        <v>7</v>
      </c>
      <c r="B12" s="54" t="s">
        <v>210</v>
      </c>
      <c r="C12" s="44">
        <v>21738</v>
      </c>
      <c r="D12" s="44">
        <v>15313.9</v>
      </c>
      <c r="E12" s="71" t="s">
        <v>178</v>
      </c>
      <c r="F12" s="74" t="s">
        <v>178</v>
      </c>
      <c r="G12" s="564"/>
    </row>
    <row r="13" spans="1:8" ht="15.75" x14ac:dyDescent="0.2">
      <c r="A13" s="25">
        <f t="shared" si="0"/>
        <v>8</v>
      </c>
      <c r="B13" s="54" t="s">
        <v>225</v>
      </c>
      <c r="C13" s="52">
        <f>SUM(C9:C12)</f>
        <v>2162601.9500000002</v>
      </c>
      <c r="D13" s="52">
        <f>SUM(D9:D12)</f>
        <v>2073713.18</v>
      </c>
      <c r="E13" s="71" t="s">
        <v>178</v>
      </c>
      <c r="F13" s="74" t="s">
        <v>178</v>
      </c>
    </row>
    <row r="14" spans="1:8" ht="15.75" x14ac:dyDescent="0.2">
      <c r="A14" s="25">
        <f t="shared" si="0"/>
        <v>9</v>
      </c>
      <c r="B14" s="54" t="s">
        <v>226</v>
      </c>
      <c r="C14" s="52">
        <f>C15+C16</f>
        <v>1935017.0899999999</v>
      </c>
      <c r="D14" s="52">
        <f>D15+D16</f>
        <v>1786013.75</v>
      </c>
      <c r="E14" s="71" t="s">
        <v>178</v>
      </c>
      <c r="F14" s="74" t="s">
        <v>178</v>
      </c>
    </row>
    <row r="15" spans="1:8" ht="15.75" x14ac:dyDescent="0.2">
      <c r="A15" s="25">
        <f t="shared" si="0"/>
        <v>10</v>
      </c>
      <c r="B15" s="39" t="s">
        <v>22</v>
      </c>
      <c r="C15" s="44">
        <v>1162080.8899999999</v>
      </c>
      <c r="D15" s="44">
        <v>1097986.81</v>
      </c>
      <c r="E15" s="71" t="s">
        <v>178</v>
      </c>
      <c r="F15" s="74" t="s">
        <v>178</v>
      </c>
    </row>
    <row r="16" spans="1:8" ht="36" customHeight="1" x14ac:dyDescent="0.2">
      <c r="A16" s="25">
        <f t="shared" si="0"/>
        <v>11</v>
      </c>
      <c r="B16" s="39" t="s">
        <v>23</v>
      </c>
      <c r="C16" s="44">
        <v>772936.2</v>
      </c>
      <c r="D16" s="44">
        <v>688026.94</v>
      </c>
      <c r="E16" s="71" t="s">
        <v>178</v>
      </c>
      <c r="F16" s="74" t="s">
        <v>178</v>
      </c>
      <c r="G16" s="564"/>
      <c r="H16" s="564"/>
    </row>
    <row r="17" spans="1:6" ht="31.5" x14ac:dyDescent="0.2">
      <c r="A17" s="25">
        <f t="shared" si="0"/>
        <v>12</v>
      </c>
      <c r="B17" s="54" t="s">
        <v>227</v>
      </c>
      <c r="C17" s="52">
        <f>+C13-C14</f>
        <v>227584.86000000034</v>
      </c>
      <c r="D17" s="52">
        <f>+D13-D14</f>
        <v>287699.42999999993</v>
      </c>
      <c r="E17" s="71" t="s">
        <v>178</v>
      </c>
      <c r="F17" s="74" t="s">
        <v>178</v>
      </c>
    </row>
    <row r="18" spans="1:6" ht="16.5" thickBot="1" x14ac:dyDescent="0.25">
      <c r="A18" s="26">
        <f t="shared" si="0"/>
        <v>13</v>
      </c>
      <c r="B18" s="85" t="s">
        <v>228</v>
      </c>
      <c r="C18" s="53">
        <f>IF(E8=0,0,C14/E8)</f>
        <v>1317.0848031764037</v>
      </c>
      <c r="D18" s="53">
        <f>IF(F8=0,0,D14/F8)</f>
        <v>1228.9085435779816</v>
      </c>
      <c r="E18" s="75" t="s">
        <v>178</v>
      </c>
      <c r="F18" s="76" t="s">
        <v>178</v>
      </c>
    </row>
    <row r="20" spans="1:6" ht="15" x14ac:dyDescent="0.2">
      <c r="A20" s="754" t="s">
        <v>211</v>
      </c>
      <c r="B20" s="755"/>
      <c r="C20" s="755"/>
      <c r="D20" s="755"/>
      <c r="E20" s="755"/>
      <c r="F20" s="756"/>
    </row>
    <row r="21" spans="1:6" ht="35.25" customHeight="1" x14ac:dyDescent="0.2">
      <c r="A21" s="774" t="s">
        <v>37</v>
      </c>
      <c r="B21" s="775"/>
      <c r="C21" s="775"/>
      <c r="D21" s="775"/>
      <c r="E21" s="775"/>
      <c r="F21" s="776"/>
    </row>
  </sheetData>
  <mergeCells count="8">
    <mergeCell ref="A21:F21"/>
    <mergeCell ref="A1:F1"/>
    <mergeCell ref="A3:A4"/>
    <mergeCell ref="B3:B4"/>
    <mergeCell ref="C3:D3"/>
    <mergeCell ref="E3:F3"/>
    <mergeCell ref="A2:F2"/>
    <mergeCell ref="A20:F20"/>
  </mergeCells>
  <phoneticPr fontId="5" type="noConversion"/>
  <pageMargins left="0.66" right="0.45" top="0.98425196850393704" bottom="0.77" header="0.51181102362204722" footer="0.51181102362204722"/>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9"/>
  <sheetViews>
    <sheetView workbookViewId="0">
      <pane xSplit="2" ySplit="4" topLeftCell="C5" activePane="bottomRight" state="frozen"/>
      <selection pane="topRight" activeCell="C1" sqref="C1"/>
      <selection pane="bottomLeft" activeCell="A5" sqref="A5"/>
      <selection pane="bottomRight" activeCell="J20" sqref="J20"/>
    </sheetView>
  </sheetViews>
  <sheetFormatPr defaultColWidth="9.140625" defaultRowHeight="15.75" x14ac:dyDescent="0.25"/>
  <cols>
    <col min="1" max="1" width="8.140625" style="186" customWidth="1"/>
    <col min="2" max="2" width="94" style="214" customWidth="1"/>
    <col min="3" max="3" width="18.7109375" style="186" customWidth="1"/>
    <col min="4" max="4" width="18.5703125" style="186" customWidth="1"/>
    <col min="5" max="5" width="11.42578125" style="187" customWidth="1"/>
    <col min="6" max="16384" width="9.140625" style="186"/>
  </cols>
  <sheetData>
    <row r="1" spans="1:11" ht="50.1" customHeight="1" thickBot="1" x14ac:dyDescent="0.3">
      <c r="A1" s="788" t="s">
        <v>825</v>
      </c>
      <c r="B1" s="789"/>
      <c r="C1" s="789"/>
      <c r="D1" s="790"/>
      <c r="E1" s="185"/>
    </row>
    <row r="2" spans="1:11" ht="29.25" customHeight="1" x14ac:dyDescent="0.25">
      <c r="A2" s="791" t="s">
        <v>905</v>
      </c>
      <c r="B2" s="792"/>
      <c r="C2" s="792"/>
      <c r="D2" s="793"/>
    </row>
    <row r="3" spans="1:11" ht="33" customHeight="1" x14ac:dyDescent="0.25">
      <c r="A3" s="188" t="s">
        <v>114</v>
      </c>
      <c r="B3" s="189" t="s">
        <v>191</v>
      </c>
      <c r="C3" s="190">
        <v>2020</v>
      </c>
      <c r="D3" s="191">
        <v>2021</v>
      </c>
    </row>
    <row r="4" spans="1:11" x14ac:dyDescent="0.25">
      <c r="A4" s="192"/>
      <c r="B4" s="193"/>
      <c r="C4" s="194" t="s">
        <v>157</v>
      </c>
      <c r="D4" s="223" t="s">
        <v>158</v>
      </c>
    </row>
    <row r="5" spans="1:11" ht="18.75" x14ac:dyDescent="0.25">
      <c r="A5" s="195">
        <v>1</v>
      </c>
      <c r="B5" s="196" t="s">
        <v>151</v>
      </c>
      <c r="C5" s="197">
        <f>+C6+C9</f>
        <v>198880.59999999998</v>
      </c>
      <c r="D5" s="224">
        <f>D6+D9</f>
        <v>265930.43</v>
      </c>
    </row>
    <row r="6" spans="1:11" ht="18.75" customHeight="1" x14ac:dyDescent="0.25">
      <c r="A6" s="195">
        <f t="shared" ref="A6:A13" si="0">A5+1</f>
        <v>2</v>
      </c>
      <c r="B6" s="196" t="s">
        <v>216</v>
      </c>
      <c r="C6" s="197">
        <f>+C7+C8</f>
        <v>92960.8</v>
      </c>
      <c r="D6" s="224">
        <f>+D7+D8</f>
        <v>123180.83</v>
      </c>
    </row>
    <row r="7" spans="1:11" x14ac:dyDescent="0.25">
      <c r="A7" s="195">
        <f t="shared" si="0"/>
        <v>3</v>
      </c>
      <c r="B7" s="200" t="s">
        <v>214</v>
      </c>
      <c r="C7" s="198">
        <v>91762.3</v>
      </c>
      <c r="D7" s="225">
        <v>121570.83</v>
      </c>
    </row>
    <row r="8" spans="1:11" x14ac:dyDescent="0.25">
      <c r="A8" s="195">
        <f t="shared" si="0"/>
        <v>4</v>
      </c>
      <c r="B8" s="200" t="s">
        <v>215</v>
      </c>
      <c r="C8" s="198">
        <v>1198.5</v>
      </c>
      <c r="D8" s="225">
        <v>1610</v>
      </c>
    </row>
    <row r="9" spans="1:11" x14ac:dyDescent="0.25">
      <c r="A9" s="195">
        <f t="shared" si="0"/>
        <v>5</v>
      </c>
      <c r="B9" s="196" t="s">
        <v>137</v>
      </c>
      <c r="C9" s="199">
        <f>+C10+C11-C12</f>
        <v>105919.79999999999</v>
      </c>
      <c r="D9" s="226">
        <f>+D10+D11-D12</f>
        <v>142749.59999999998</v>
      </c>
    </row>
    <row r="10" spans="1:11" ht="42" customHeight="1" x14ac:dyDescent="0.25">
      <c r="A10" s="195">
        <f t="shared" si="0"/>
        <v>6</v>
      </c>
      <c r="B10" s="200" t="s">
        <v>106</v>
      </c>
      <c r="C10" s="198">
        <v>451097.81</v>
      </c>
      <c r="D10" s="226">
        <f>+C12</f>
        <v>493379.01000000007</v>
      </c>
      <c r="E10" s="559"/>
    </row>
    <row r="11" spans="1:11" x14ac:dyDescent="0.25">
      <c r="A11" s="195">
        <f t="shared" si="0"/>
        <v>7</v>
      </c>
      <c r="B11" s="200" t="s">
        <v>117</v>
      </c>
      <c r="C11" s="198">
        <v>148201</v>
      </c>
      <c r="D11" s="225">
        <v>0</v>
      </c>
      <c r="E11" s="559"/>
    </row>
    <row r="12" spans="1:11" x14ac:dyDescent="0.25">
      <c r="A12" s="195">
        <f t="shared" si="0"/>
        <v>8</v>
      </c>
      <c r="B12" s="200" t="s">
        <v>557</v>
      </c>
      <c r="C12" s="199">
        <f>C10+C11-C20</f>
        <v>493379.01000000007</v>
      </c>
      <c r="D12" s="226">
        <f>D10+D11-D20</f>
        <v>350629.41000000009</v>
      </c>
    </row>
    <row r="13" spans="1:11" ht="30" customHeight="1" x14ac:dyDescent="0.25">
      <c r="A13" s="195">
        <f t="shared" si="0"/>
        <v>9</v>
      </c>
      <c r="B13" s="196" t="s">
        <v>558</v>
      </c>
      <c r="C13" s="201">
        <v>190186</v>
      </c>
      <c r="D13" s="227">
        <v>347936</v>
      </c>
    </row>
    <row r="14" spans="1:11" x14ac:dyDescent="0.25">
      <c r="A14" s="195"/>
      <c r="B14" s="231" t="s">
        <v>171</v>
      </c>
      <c r="C14" s="202"/>
      <c r="D14" s="228"/>
      <c r="E14" s="203"/>
      <c r="F14" s="204"/>
      <c r="G14" s="204"/>
      <c r="H14" s="204"/>
      <c r="I14" s="204"/>
      <c r="J14" s="204"/>
      <c r="K14" s="204"/>
    </row>
    <row r="15" spans="1:11" ht="18.75" x14ac:dyDescent="0.25">
      <c r="A15" s="195">
        <f>A13+1</f>
        <v>10</v>
      </c>
      <c r="B15" s="232" t="s">
        <v>217</v>
      </c>
      <c r="C15" s="198">
        <v>190185.85</v>
      </c>
      <c r="D15" s="225">
        <v>347936.4</v>
      </c>
    </row>
    <row r="16" spans="1:11" ht="30.75" customHeight="1" x14ac:dyDescent="0.25">
      <c r="A16" s="195">
        <f t="shared" ref="A16:A21" si="1">+A15+1</f>
        <v>11</v>
      </c>
      <c r="B16" s="196" t="s">
        <v>559</v>
      </c>
      <c r="C16" s="197">
        <f>C5-C13</f>
        <v>8694.5999999999767</v>
      </c>
      <c r="D16" s="224">
        <f>D5-D13</f>
        <v>-82005.570000000007</v>
      </c>
    </row>
    <row r="17" spans="1:6" ht="18.75" x14ac:dyDescent="0.25">
      <c r="A17" s="195">
        <f t="shared" si="1"/>
        <v>12</v>
      </c>
      <c r="B17" s="196" t="s">
        <v>560</v>
      </c>
      <c r="C17" s="197">
        <f>C18+C19</f>
        <v>75657</v>
      </c>
      <c r="D17" s="224">
        <f>D18+D19</f>
        <v>101964</v>
      </c>
    </row>
    <row r="18" spans="1:6" x14ac:dyDescent="0.25">
      <c r="A18" s="236">
        <f t="shared" si="1"/>
        <v>13</v>
      </c>
      <c r="B18" s="205" t="s">
        <v>616</v>
      </c>
      <c r="C18" s="201">
        <v>75657</v>
      </c>
      <c r="D18" s="229">
        <v>101964</v>
      </c>
    </row>
    <row r="19" spans="1:6" ht="18.75" x14ac:dyDescent="0.25">
      <c r="A19" s="236">
        <f>+A18+1</f>
        <v>14</v>
      </c>
      <c r="B19" s="205" t="s">
        <v>561</v>
      </c>
      <c r="C19" s="201"/>
      <c r="D19" s="229"/>
    </row>
    <row r="20" spans="1:6" x14ac:dyDescent="0.25">
      <c r="A20" s="236">
        <f>+A19+1</f>
        <v>15</v>
      </c>
      <c r="B20" s="196" t="s">
        <v>562</v>
      </c>
      <c r="C20" s="197">
        <f>(C18*1.4 +C19*1.4)</f>
        <v>105919.79999999999</v>
      </c>
      <c r="D20" s="224">
        <f>(D18*1.4+D19*1.4)</f>
        <v>142749.59999999998</v>
      </c>
    </row>
    <row r="21" spans="1:6" ht="16.5" thickBot="1" x14ac:dyDescent="0.3">
      <c r="A21" s="237">
        <f t="shared" si="1"/>
        <v>16</v>
      </c>
      <c r="B21" s="206" t="s">
        <v>572</v>
      </c>
      <c r="C21" s="207">
        <f>IF(C18=0,0,C15/C18)</f>
        <v>2.5137905283053783</v>
      </c>
      <c r="D21" s="230">
        <f>IF(D18=0,0,D15/D18)</f>
        <v>3.412345533717783</v>
      </c>
    </row>
    <row r="22" spans="1:6" s="204" customFormat="1" x14ac:dyDescent="0.25">
      <c r="A22" s="208"/>
      <c r="B22" s="209"/>
      <c r="C22" s="210"/>
      <c r="D22" s="210"/>
      <c r="E22" s="187"/>
      <c r="F22" s="186"/>
    </row>
    <row r="23" spans="1:6" s="212" customFormat="1" x14ac:dyDescent="0.25">
      <c r="A23" s="794" t="s">
        <v>213</v>
      </c>
      <c r="B23" s="795"/>
      <c r="C23" s="795"/>
      <c r="D23" s="796"/>
      <c r="E23" s="211"/>
    </row>
    <row r="24" spans="1:6" s="212" customFormat="1" x14ac:dyDescent="0.25">
      <c r="A24" s="797" t="s">
        <v>530</v>
      </c>
      <c r="B24" s="798"/>
      <c r="C24" s="798"/>
      <c r="D24" s="799"/>
      <c r="E24" s="211"/>
    </row>
    <row r="25" spans="1:6" s="212" customFormat="1" x14ac:dyDescent="0.25">
      <c r="A25" s="800" t="s">
        <v>615</v>
      </c>
      <c r="B25" s="801"/>
      <c r="C25" s="801"/>
      <c r="D25" s="802"/>
      <c r="E25" s="211"/>
    </row>
    <row r="26" spans="1:6" s="212" customFormat="1" x14ac:dyDescent="0.25">
      <c r="A26" s="785" t="s">
        <v>532</v>
      </c>
      <c r="B26" s="786"/>
      <c r="C26" s="786"/>
      <c r="D26" s="787"/>
      <c r="E26" s="211"/>
    </row>
    <row r="27" spans="1:6" s="212" customFormat="1" x14ac:dyDescent="0.25">
      <c r="B27" s="213"/>
      <c r="E27" s="211"/>
    </row>
    <row r="28" spans="1:6" s="212" customFormat="1" x14ac:dyDescent="0.25">
      <c r="B28" s="213"/>
      <c r="E28" s="211"/>
    </row>
    <row r="29" spans="1:6" s="212" customFormat="1" x14ac:dyDescent="0.25">
      <c r="B29" s="213"/>
      <c r="E29" s="211"/>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24"/>
  <sheetViews>
    <sheetView zoomScaleNormal="100" workbookViewId="0">
      <pane xSplit="2" ySplit="5" topLeftCell="C15" activePane="bottomRight" state="frozen"/>
      <selection pane="topRight" activeCell="C1" sqref="C1"/>
      <selection pane="bottomLeft" activeCell="A6" sqref="A6"/>
      <selection pane="bottomRight" activeCell="D19" sqref="D19"/>
    </sheetView>
  </sheetViews>
  <sheetFormatPr defaultColWidth="9.140625" defaultRowHeight="15.75" x14ac:dyDescent="0.25"/>
  <cols>
    <col min="1" max="1" width="9.140625" style="630"/>
    <col min="2" max="2" width="88.7109375" style="654" customWidth="1"/>
    <col min="3" max="3" width="23.42578125" style="630" customWidth="1"/>
    <col min="4" max="4" width="24.42578125" style="630" customWidth="1"/>
    <col min="5" max="5" width="15.28515625" style="629" bestFit="1" customWidth="1"/>
    <col min="6" max="6" width="9.140625" style="629"/>
    <col min="7" max="16384" width="9.140625" style="630"/>
  </cols>
  <sheetData>
    <row r="1" spans="1:6" ht="50.1" customHeight="1" thickBot="1" x14ac:dyDescent="0.3">
      <c r="A1" s="806" t="s">
        <v>826</v>
      </c>
      <c r="B1" s="807"/>
      <c r="C1" s="807"/>
      <c r="D1" s="808"/>
    </row>
    <row r="2" spans="1:6" ht="27.75" customHeight="1" x14ac:dyDescent="0.25">
      <c r="A2" s="809" t="s">
        <v>906</v>
      </c>
      <c r="B2" s="810"/>
      <c r="C2" s="810"/>
      <c r="D2" s="811"/>
    </row>
    <row r="3" spans="1:6" ht="18.75" customHeight="1" x14ac:dyDescent="0.25">
      <c r="A3" s="812" t="s">
        <v>114</v>
      </c>
      <c r="B3" s="813" t="s">
        <v>191</v>
      </c>
      <c r="C3" s="814" t="s">
        <v>175</v>
      </c>
      <c r="D3" s="815"/>
    </row>
    <row r="4" spans="1:6" s="634" customFormat="1" ht="19.5" customHeight="1" x14ac:dyDescent="0.2">
      <c r="A4" s="812"/>
      <c r="B4" s="813"/>
      <c r="C4" s="631">
        <v>2020</v>
      </c>
      <c r="D4" s="632">
        <v>2021</v>
      </c>
      <c r="E4" s="633"/>
      <c r="F4" s="633"/>
    </row>
    <row r="5" spans="1:6" s="634" customFormat="1" x14ac:dyDescent="0.2">
      <c r="A5" s="635"/>
      <c r="B5" s="636"/>
      <c r="C5" s="631" t="s">
        <v>157</v>
      </c>
      <c r="D5" s="632" t="s">
        <v>158</v>
      </c>
      <c r="E5" s="633"/>
      <c r="F5" s="633"/>
    </row>
    <row r="6" spans="1:6" s="634" customFormat="1" x14ac:dyDescent="0.2">
      <c r="A6" s="637">
        <v>1</v>
      </c>
      <c r="B6" s="638" t="s">
        <v>116</v>
      </c>
      <c r="C6" s="639">
        <v>1759</v>
      </c>
      <c r="D6" s="640">
        <v>0</v>
      </c>
      <c r="E6" s="633"/>
      <c r="F6" s="633"/>
    </row>
    <row r="7" spans="1:6" s="634" customFormat="1" x14ac:dyDescent="0.2">
      <c r="A7" s="637">
        <f t="shared" ref="A7:A20" si="0">A6+1</f>
        <v>2</v>
      </c>
      <c r="B7" s="641" t="s">
        <v>94</v>
      </c>
      <c r="C7" s="601">
        <f>SUM(C8:C13)</f>
        <v>1404705.15</v>
      </c>
      <c r="D7" s="642">
        <f>SUM(D8:D13)</f>
        <v>1662104.7000000002</v>
      </c>
      <c r="E7" s="633"/>
      <c r="F7" s="633"/>
    </row>
    <row r="8" spans="1:6" s="634" customFormat="1" ht="18.75" x14ac:dyDescent="0.2">
      <c r="A8" s="637">
        <f t="shared" si="0"/>
        <v>3</v>
      </c>
      <c r="B8" s="643" t="s">
        <v>234</v>
      </c>
      <c r="C8" s="644"/>
      <c r="D8" s="645"/>
      <c r="E8" s="633"/>
      <c r="F8" s="633"/>
    </row>
    <row r="9" spans="1:6" s="634" customFormat="1" x14ac:dyDescent="0.2">
      <c r="A9" s="637">
        <f t="shared" si="0"/>
        <v>4</v>
      </c>
      <c r="B9" s="643" t="s">
        <v>237</v>
      </c>
      <c r="C9" s="644">
        <v>1404705.15</v>
      </c>
      <c r="D9" s="645">
        <f>1644958.05-54621.64+60381.2</f>
        <v>1650717.61</v>
      </c>
      <c r="E9" s="633"/>
      <c r="F9" s="633"/>
    </row>
    <row r="10" spans="1:6" s="634" customFormat="1" x14ac:dyDescent="0.2">
      <c r="A10" s="637">
        <f t="shared" si="0"/>
        <v>5</v>
      </c>
      <c r="B10" s="643" t="s">
        <v>640</v>
      </c>
      <c r="C10" s="644"/>
      <c r="D10" s="645">
        <v>11387.09</v>
      </c>
      <c r="E10" s="633"/>
      <c r="F10" s="633"/>
    </row>
    <row r="11" spans="1:6" s="634" customFormat="1" x14ac:dyDescent="0.2">
      <c r="A11" s="637">
        <f t="shared" si="0"/>
        <v>6</v>
      </c>
      <c r="B11" s="643" t="s">
        <v>235</v>
      </c>
      <c r="C11" s="644"/>
      <c r="D11" s="645"/>
      <c r="E11" s="633"/>
      <c r="F11" s="633"/>
    </row>
    <row r="12" spans="1:6" s="634" customFormat="1" x14ac:dyDescent="0.2">
      <c r="A12" s="637">
        <f t="shared" si="0"/>
        <v>7</v>
      </c>
      <c r="B12" s="643" t="s">
        <v>236</v>
      </c>
      <c r="C12" s="644"/>
      <c r="D12" s="645"/>
      <c r="E12" s="633"/>
      <c r="F12" s="633"/>
    </row>
    <row r="13" spans="1:6" s="634" customFormat="1" ht="19.5" customHeight="1" x14ac:dyDescent="0.2">
      <c r="A13" s="637">
        <f t="shared" si="0"/>
        <v>8</v>
      </c>
      <c r="B13" s="643" t="s">
        <v>238</v>
      </c>
      <c r="C13" s="644"/>
      <c r="D13" s="645"/>
      <c r="E13" s="633"/>
      <c r="F13" s="633"/>
    </row>
    <row r="14" spans="1:6" s="634" customFormat="1" ht="21.75" customHeight="1" x14ac:dyDescent="0.2">
      <c r="A14" s="637">
        <f t="shared" si="0"/>
        <v>9</v>
      </c>
      <c r="B14" s="641" t="s">
        <v>20</v>
      </c>
      <c r="C14" s="601">
        <f>C6+C7</f>
        <v>1406464.15</v>
      </c>
      <c r="D14" s="642">
        <f>D6+D7</f>
        <v>1662104.7000000002</v>
      </c>
      <c r="E14" s="633"/>
      <c r="F14" s="633"/>
    </row>
    <row r="15" spans="1:6" s="634" customFormat="1" ht="27" customHeight="1" x14ac:dyDescent="0.2">
      <c r="A15" s="637">
        <f t="shared" si="0"/>
        <v>10</v>
      </c>
      <c r="B15" s="641" t="s">
        <v>797</v>
      </c>
      <c r="C15" s="639">
        <v>1423700</v>
      </c>
      <c r="D15" s="639">
        <v>400000</v>
      </c>
      <c r="E15" s="633"/>
      <c r="F15" s="633"/>
    </row>
    <row r="16" spans="1:6" s="634" customFormat="1" ht="31.5" x14ac:dyDescent="0.2">
      <c r="A16" s="646" t="s">
        <v>541</v>
      </c>
      <c r="B16" s="647" t="s">
        <v>716</v>
      </c>
      <c r="C16" s="639">
        <v>7511.65</v>
      </c>
      <c r="D16" s="640">
        <v>339846.91</v>
      </c>
      <c r="E16" s="648"/>
      <c r="F16" s="633"/>
    </row>
    <row r="17" spans="1:9" s="634" customFormat="1" ht="28.5" customHeight="1" x14ac:dyDescent="0.2">
      <c r="A17" s="637">
        <f>A15+1</f>
        <v>11</v>
      </c>
      <c r="B17" s="641" t="s">
        <v>578</v>
      </c>
      <c r="C17" s="639">
        <v>863792.49</v>
      </c>
      <c r="D17" s="640">
        <v>2106506.85</v>
      </c>
      <c r="E17" s="633"/>
      <c r="F17" s="649"/>
    </row>
    <row r="18" spans="1:9" s="634" customFormat="1" ht="23.25" customHeight="1" x14ac:dyDescent="0.2">
      <c r="A18" s="637">
        <f t="shared" si="0"/>
        <v>12</v>
      </c>
      <c r="B18" s="641" t="s">
        <v>140</v>
      </c>
      <c r="C18" s="639">
        <v>0</v>
      </c>
      <c r="D18" s="640">
        <v>0</v>
      </c>
      <c r="E18" s="633"/>
      <c r="F18" s="633"/>
    </row>
    <row r="19" spans="1:9" s="634" customFormat="1" ht="33" customHeight="1" x14ac:dyDescent="0.2">
      <c r="A19" s="637">
        <f t="shared" si="0"/>
        <v>13</v>
      </c>
      <c r="B19" s="641" t="s">
        <v>579</v>
      </c>
      <c r="C19" s="639">
        <v>2773960.16</v>
      </c>
      <c r="D19" s="640">
        <f>761597.28+20034.5+1400640.8+3156866.11+9540</f>
        <v>5348678.6899999995</v>
      </c>
      <c r="E19" s="633"/>
      <c r="F19" s="633"/>
    </row>
    <row r="20" spans="1:9" s="634" customFormat="1" ht="21" customHeight="1" thickBot="1" x14ac:dyDescent="0.25">
      <c r="A20" s="650">
        <f t="shared" si="0"/>
        <v>14</v>
      </c>
      <c r="B20" s="651" t="s">
        <v>39</v>
      </c>
      <c r="C20" s="652">
        <f>SUM(C14:C19)</f>
        <v>6475428.4500000002</v>
      </c>
      <c r="D20" s="653">
        <f>SUM(D14:D19)</f>
        <v>9857137.1500000004</v>
      </c>
      <c r="E20" s="633"/>
      <c r="F20" s="633"/>
    </row>
    <row r="21" spans="1:9" ht="9" customHeight="1" x14ac:dyDescent="0.25"/>
    <row r="22" spans="1:9" ht="18" customHeight="1" x14ac:dyDescent="0.25">
      <c r="A22" s="816" t="s">
        <v>43</v>
      </c>
      <c r="B22" s="817"/>
      <c r="C22" s="817"/>
      <c r="D22" s="818"/>
    </row>
    <row r="23" spans="1:9" x14ac:dyDescent="0.25">
      <c r="A23" s="803" t="s">
        <v>7</v>
      </c>
      <c r="B23" s="804"/>
      <c r="C23" s="804"/>
      <c r="D23" s="805"/>
      <c r="E23" s="633"/>
      <c r="F23" s="633"/>
      <c r="G23" s="655"/>
      <c r="H23" s="655"/>
      <c r="I23" s="655"/>
    </row>
    <row r="24" spans="1:9" x14ac:dyDescent="0.25">
      <c r="A24" s="656" t="s">
        <v>717</v>
      </c>
      <c r="B24" s="657" t="s">
        <v>827</v>
      </c>
    </row>
  </sheetData>
  <mergeCells count="7">
    <mergeCell ref="A23:D23"/>
    <mergeCell ref="A1:D1"/>
    <mergeCell ref="A2:D2"/>
    <mergeCell ref="A3:A4"/>
    <mergeCell ref="B3:B4"/>
    <mergeCell ref="C3:D3"/>
    <mergeCell ref="A22:D22"/>
  </mergeCells>
  <printOptions gridLines="1"/>
  <pageMargins left="0.74803149606299213" right="0.54" top="0.98425196850393704" bottom="0.82" header="0.51181102362204722" footer="0.51181102362204722"/>
  <pageSetup paperSize="9" scale="91"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3"/>
  <sheetViews>
    <sheetView zoomScale="90" zoomScaleNormal="90" workbookViewId="0">
      <pane xSplit="2" ySplit="5" topLeftCell="C15" activePane="bottomRight" state="frozen"/>
      <selection pane="topRight" activeCell="C1" sqref="C1"/>
      <selection pane="bottomLeft" activeCell="A6" sqref="A6"/>
      <selection pane="bottomRight" activeCell="K13" sqref="K13"/>
    </sheetView>
  </sheetViews>
  <sheetFormatPr defaultColWidth="9.140625" defaultRowHeight="15.75" x14ac:dyDescent="0.25"/>
  <cols>
    <col min="1" max="1" width="7.42578125" style="2" customWidth="1"/>
    <col min="2" max="2" width="51.5703125" style="7" customWidth="1"/>
    <col min="3" max="3" width="22.28515625" style="7"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8.28515625" style="2" customWidth="1"/>
    <col min="10" max="10" width="17.140625" style="2" customWidth="1"/>
    <col min="11" max="13" width="9.140625" style="2"/>
    <col min="14" max="14" width="11.5703125" style="2" customWidth="1"/>
    <col min="15" max="16384" width="9.140625" style="2"/>
  </cols>
  <sheetData>
    <row r="1" spans="1:10" ht="35.1" customHeight="1" thickBot="1" x14ac:dyDescent="0.3">
      <c r="A1" s="821" t="s">
        <v>828</v>
      </c>
      <c r="B1" s="822"/>
      <c r="C1" s="822"/>
      <c r="D1" s="822"/>
      <c r="E1" s="822"/>
      <c r="F1" s="822"/>
      <c r="G1" s="822"/>
      <c r="H1" s="822"/>
      <c r="I1" s="823"/>
    </row>
    <row r="2" spans="1:10" ht="35.1" customHeight="1" x14ac:dyDescent="0.25">
      <c r="A2" s="725" t="s">
        <v>906</v>
      </c>
      <c r="B2" s="726"/>
      <c r="C2" s="726"/>
      <c r="D2" s="726"/>
      <c r="E2" s="726"/>
      <c r="F2" s="726"/>
      <c r="G2" s="726"/>
      <c r="H2" s="726"/>
      <c r="I2" s="727"/>
    </row>
    <row r="3" spans="1:10" s="4" customFormat="1" ht="35.25" customHeight="1" x14ac:dyDescent="0.2">
      <c r="A3" s="770" t="s">
        <v>114</v>
      </c>
      <c r="B3" s="690" t="s">
        <v>191</v>
      </c>
      <c r="C3" s="826" t="s">
        <v>911</v>
      </c>
      <c r="D3" s="743" t="s">
        <v>829</v>
      </c>
      <c r="E3" s="743" t="s">
        <v>830</v>
      </c>
      <c r="F3" s="743" t="s">
        <v>731</v>
      </c>
      <c r="G3" s="824" t="s">
        <v>120</v>
      </c>
      <c r="H3" s="824" t="s">
        <v>912</v>
      </c>
      <c r="I3" s="819" t="s">
        <v>121</v>
      </c>
    </row>
    <row r="4" spans="1:10" s="4" customFormat="1" ht="72" customHeight="1" x14ac:dyDescent="0.2">
      <c r="A4" s="688"/>
      <c r="B4" s="730"/>
      <c r="C4" s="827"/>
      <c r="D4" s="744"/>
      <c r="E4" s="744"/>
      <c r="F4" s="744"/>
      <c r="G4" s="825"/>
      <c r="H4" s="825"/>
      <c r="I4" s="820"/>
    </row>
    <row r="5" spans="1:10" s="4" customFormat="1" x14ac:dyDescent="0.2">
      <c r="A5" s="25"/>
      <c r="B5" s="81"/>
      <c r="C5" s="84" t="s">
        <v>157</v>
      </c>
      <c r="D5" s="84" t="s">
        <v>158</v>
      </c>
      <c r="E5" s="30" t="s">
        <v>159</v>
      </c>
      <c r="F5" s="30" t="s">
        <v>165</v>
      </c>
      <c r="G5" s="30" t="s">
        <v>160</v>
      </c>
      <c r="H5" s="30" t="s">
        <v>161</v>
      </c>
      <c r="I5" s="168" t="s">
        <v>542</v>
      </c>
    </row>
    <row r="6" spans="1:10" s="4" customFormat="1" x14ac:dyDescent="0.2">
      <c r="A6" s="25">
        <v>1</v>
      </c>
      <c r="B6" s="58" t="s">
        <v>230</v>
      </c>
      <c r="C6" s="44"/>
      <c r="D6" s="44"/>
      <c r="E6" s="44">
        <v>182496</v>
      </c>
      <c r="F6" s="44">
        <v>63026.99</v>
      </c>
      <c r="G6" s="44"/>
      <c r="H6" s="44"/>
      <c r="I6" s="121">
        <f t="shared" ref="I6:I17" si="0">SUM(C6:H6)</f>
        <v>245522.99</v>
      </c>
    </row>
    <row r="7" spans="1:10" s="4" customFormat="1" x14ac:dyDescent="0.2">
      <c r="A7" s="25"/>
      <c r="B7" s="59" t="s">
        <v>171</v>
      </c>
      <c r="C7" s="44"/>
      <c r="D7" s="44"/>
      <c r="E7" s="44"/>
      <c r="F7" s="44"/>
      <c r="G7" s="44"/>
      <c r="H7" s="44"/>
      <c r="I7" s="121"/>
    </row>
    <row r="8" spans="1:10" s="4" customFormat="1" x14ac:dyDescent="0.2">
      <c r="A8" s="25">
        <v>2</v>
      </c>
      <c r="B8" s="101" t="s">
        <v>21</v>
      </c>
      <c r="C8" s="44"/>
      <c r="D8" s="44"/>
      <c r="E8" s="44">
        <v>182496</v>
      </c>
      <c r="F8" s="44"/>
      <c r="G8" s="44"/>
      <c r="H8" s="44"/>
      <c r="I8" s="121">
        <f t="shared" si="0"/>
        <v>182496</v>
      </c>
    </row>
    <row r="9" spans="1:10" x14ac:dyDescent="0.25">
      <c r="A9" s="25">
        <v>3</v>
      </c>
      <c r="B9" s="58" t="s">
        <v>156</v>
      </c>
      <c r="C9" s="44"/>
      <c r="D9" s="44"/>
      <c r="E9" s="44"/>
      <c r="F9" s="44"/>
      <c r="G9" s="44"/>
      <c r="H9" s="44"/>
      <c r="I9" s="121">
        <f t="shared" si="0"/>
        <v>0</v>
      </c>
    </row>
    <row r="10" spans="1:10" ht="31.5" x14ac:dyDescent="0.25">
      <c r="A10" s="25">
        <v>4</v>
      </c>
      <c r="B10" s="373" t="s">
        <v>718</v>
      </c>
      <c r="C10" s="52">
        <f>SUM(C11:C16)</f>
        <v>934329.17</v>
      </c>
      <c r="D10" s="52">
        <f t="shared" ref="D10:I10" si="1">SUM(D11:D16)</f>
        <v>0</v>
      </c>
      <c r="E10" s="52">
        <f t="shared" si="1"/>
        <v>472836.55000000005</v>
      </c>
      <c r="F10" s="52">
        <f t="shared" si="1"/>
        <v>1755212.1800000002</v>
      </c>
      <c r="G10" s="52">
        <f t="shared" si="1"/>
        <v>0</v>
      </c>
      <c r="H10" s="52">
        <f t="shared" si="1"/>
        <v>49121.440000000002</v>
      </c>
      <c r="I10" s="121">
        <f t="shared" si="1"/>
        <v>3211499.3400000003</v>
      </c>
      <c r="J10" s="364"/>
    </row>
    <row r="11" spans="1:10" x14ac:dyDescent="0.25">
      <c r="A11" s="25">
        <v>5</v>
      </c>
      <c r="B11" s="374" t="s">
        <v>205</v>
      </c>
      <c r="C11" s="44"/>
      <c r="D11" s="44"/>
      <c r="E11" s="44">
        <v>10022</v>
      </c>
      <c r="F11" s="44">
        <v>38571.99</v>
      </c>
      <c r="G11" s="44"/>
      <c r="H11" s="44"/>
      <c r="I11" s="121">
        <f t="shared" si="0"/>
        <v>48593.99</v>
      </c>
    </row>
    <row r="12" spans="1:10" x14ac:dyDescent="0.25">
      <c r="A12" s="25">
        <v>6</v>
      </c>
      <c r="B12" s="374" t="s">
        <v>715</v>
      </c>
      <c r="C12" s="44"/>
      <c r="D12" s="44"/>
      <c r="E12" s="44">
        <v>19181.64</v>
      </c>
      <c r="F12" s="44">
        <v>0</v>
      </c>
      <c r="G12" s="44"/>
      <c r="H12" s="44">
        <v>44911.44</v>
      </c>
      <c r="I12" s="121">
        <f t="shared" si="0"/>
        <v>64093.08</v>
      </c>
      <c r="J12" s="365"/>
    </row>
    <row r="13" spans="1:10" x14ac:dyDescent="0.25">
      <c r="A13" s="25">
        <v>7</v>
      </c>
      <c r="B13" s="263" t="s">
        <v>206</v>
      </c>
      <c r="C13" s="44"/>
      <c r="D13" s="44"/>
      <c r="E13" s="44">
        <v>110166.8</v>
      </c>
      <c r="F13" s="44">
        <v>8668.7999999999993</v>
      </c>
      <c r="G13" s="44"/>
      <c r="H13" s="44">
        <v>4210</v>
      </c>
      <c r="I13" s="121">
        <f t="shared" si="0"/>
        <v>123045.6</v>
      </c>
    </row>
    <row r="14" spans="1:10" ht="31.5" x14ac:dyDescent="0.25">
      <c r="A14" s="25">
        <v>8</v>
      </c>
      <c r="B14" s="374" t="s">
        <v>207</v>
      </c>
      <c r="C14" s="44">
        <v>934329.17</v>
      </c>
      <c r="D14" s="44"/>
      <c r="E14" s="44">
        <v>279262.21000000002</v>
      </c>
      <c r="F14" s="44">
        <v>1691984.86</v>
      </c>
      <c r="G14" s="44"/>
      <c r="H14" s="44"/>
      <c r="I14" s="121">
        <f t="shared" si="0"/>
        <v>2905576.24</v>
      </c>
    </row>
    <row r="15" spans="1:10" ht="31.5" x14ac:dyDescent="0.25">
      <c r="A15" s="35">
        <v>9</v>
      </c>
      <c r="B15" s="374" t="s">
        <v>208</v>
      </c>
      <c r="C15" s="44"/>
      <c r="D15" s="44"/>
      <c r="E15" s="44">
        <v>37703.9</v>
      </c>
      <c r="F15" s="44">
        <v>15986.53</v>
      </c>
      <c r="G15" s="44"/>
      <c r="H15" s="44"/>
      <c r="I15" s="121">
        <f t="shared" si="0"/>
        <v>53690.43</v>
      </c>
    </row>
    <row r="16" spans="1:10" x14ac:dyDescent="0.25">
      <c r="A16" s="25">
        <v>10</v>
      </c>
      <c r="B16" s="374" t="s">
        <v>713</v>
      </c>
      <c r="C16" s="44"/>
      <c r="D16" s="44"/>
      <c r="E16" s="44">
        <v>16500</v>
      </c>
      <c r="F16" s="44"/>
      <c r="G16" s="44"/>
      <c r="H16" s="44"/>
      <c r="I16" s="121">
        <f t="shared" si="0"/>
        <v>16500</v>
      </c>
      <c r="J16" s="364"/>
    </row>
    <row r="17" spans="1:10" x14ac:dyDescent="0.25">
      <c r="A17" s="25">
        <v>11</v>
      </c>
      <c r="B17" s="375" t="s">
        <v>98</v>
      </c>
      <c r="C17" s="44"/>
      <c r="D17" s="44"/>
      <c r="E17" s="44"/>
      <c r="F17" s="44"/>
      <c r="G17" s="44"/>
      <c r="H17" s="44"/>
      <c r="I17" s="121">
        <f t="shared" si="0"/>
        <v>0</v>
      </c>
    </row>
    <row r="18" spans="1:10" x14ac:dyDescent="0.25">
      <c r="A18" s="35">
        <v>12</v>
      </c>
      <c r="B18" s="373" t="s">
        <v>99</v>
      </c>
      <c r="C18" s="44"/>
      <c r="D18" s="44"/>
      <c r="E18" s="44">
        <v>10190</v>
      </c>
      <c r="F18" s="44">
        <v>80922.960000000006</v>
      </c>
      <c r="G18" s="44"/>
      <c r="H18" s="44">
        <v>9540</v>
      </c>
      <c r="I18" s="121">
        <f t="shared" ref="I18:I23" si="2">SUM(C18:H18)</f>
        <v>100652.96</v>
      </c>
    </row>
    <row r="19" spans="1:10" x14ac:dyDescent="0.25">
      <c r="A19" s="25">
        <v>13</v>
      </c>
      <c r="B19" s="373" t="s">
        <v>168</v>
      </c>
      <c r="C19" s="44">
        <v>1273088.6200000001</v>
      </c>
      <c r="D19" s="44">
        <v>9227.2099999999991</v>
      </c>
      <c r="E19" s="44">
        <v>78074.73</v>
      </c>
      <c r="F19" s="44">
        <v>2795890.93</v>
      </c>
      <c r="G19" s="44"/>
      <c r="H19" s="44"/>
      <c r="I19" s="121">
        <f t="shared" si="2"/>
        <v>4156281.49</v>
      </c>
    </row>
    <row r="20" spans="1:10" x14ac:dyDescent="0.25">
      <c r="A20" s="25">
        <v>14</v>
      </c>
      <c r="B20" s="373" t="s">
        <v>100</v>
      </c>
      <c r="C20" s="44"/>
      <c r="D20" s="44"/>
      <c r="E20" s="44">
        <v>18000</v>
      </c>
      <c r="F20" s="44"/>
      <c r="G20" s="44"/>
      <c r="H20" s="44"/>
      <c r="I20" s="121">
        <f t="shared" si="2"/>
        <v>18000</v>
      </c>
    </row>
    <row r="21" spans="1:10" x14ac:dyDescent="0.25">
      <c r="A21" s="35">
        <v>15</v>
      </c>
      <c r="B21" s="373" t="s">
        <v>176</v>
      </c>
      <c r="C21" s="44"/>
      <c r="D21" s="44"/>
      <c r="E21" s="44"/>
      <c r="F21" s="44"/>
      <c r="G21" s="44"/>
      <c r="H21" s="44"/>
      <c r="I21" s="121">
        <f t="shared" si="2"/>
        <v>0</v>
      </c>
    </row>
    <row r="22" spans="1:10" x14ac:dyDescent="0.25">
      <c r="A22" s="25">
        <v>16</v>
      </c>
      <c r="B22" s="376" t="s">
        <v>688</v>
      </c>
      <c r="C22" s="356"/>
      <c r="D22" s="356">
        <v>330619.71999999997</v>
      </c>
      <c r="E22" s="44"/>
      <c r="F22" s="44"/>
      <c r="G22" s="44"/>
      <c r="H22" s="44">
        <v>183514.98</v>
      </c>
      <c r="I22" s="121">
        <f t="shared" si="2"/>
        <v>514134.69999999995</v>
      </c>
      <c r="J22" s="560"/>
    </row>
    <row r="23" spans="1:10" ht="48" thickBot="1" x14ac:dyDescent="0.3">
      <c r="A23" s="26">
        <v>17</v>
      </c>
      <c r="B23" s="377" t="s">
        <v>719</v>
      </c>
      <c r="C23" s="357">
        <f>+C6+C9+C10+C17+C18+C19+C20+C21+C22</f>
        <v>2207417.79</v>
      </c>
      <c r="D23" s="296">
        <f t="shared" ref="D23:H23" si="3">+D6+D9+D10+D17+D18+D19+D20+D21+D22</f>
        <v>339846.93</v>
      </c>
      <c r="E23" s="296">
        <f t="shared" si="3"/>
        <v>761597.28</v>
      </c>
      <c r="F23" s="296">
        <f t="shared" si="3"/>
        <v>4695053.0600000005</v>
      </c>
      <c r="G23" s="296">
        <f t="shared" si="3"/>
        <v>0</v>
      </c>
      <c r="H23" s="296">
        <f t="shared" si="3"/>
        <v>242176.42</v>
      </c>
      <c r="I23" s="297">
        <f t="shared" si="2"/>
        <v>8246091.4800000004</v>
      </c>
      <c r="J23" s="560"/>
    </row>
    <row r="24" spans="1:10" x14ac:dyDescent="0.25">
      <c r="C24" s="161"/>
      <c r="D24" s="160"/>
      <c r="E24" s="160"/>
      <c r="F24" s="160"/>
      <c r="G24" s="160"/>
      <c r="H24" s="160"/>
    </row>
    <row r="25" spans="1:10" x14ac:dyDescent="0.25">
      <c r="A25" s="369"/>
      <c r="B25" s="370"/>
      <c r="C25" s="160"/>
      <c r="D25" s="160"/>
      <c r="E25" s="160"/>
      <c r="F25" s="160"/>
      <c r="G25" s="160"/>
      <c r="H25" s="160"/>
    </row>
    <row r="26" spans="1:10" x14ac:dyDescent="0.25">
      <c r="C26" s="160"/>
      <c r="D26" s="160"/>
      <c r="E26" s="160"/>
      <c r="F26" s="160"/>
      <c r="G26" s="160"/>
      <c r="H26" s="160"/>
    </row>
    <row r="27" spans="1:10" x14ac:dyDescent="0.25">
      <c r="C27" s="160"/>
      <c r="D27" s="160"/>
      <c r="E27" s="160"/>
      <c r="F27" s="160"/>
      <c r="G27" s="160"/>
      <c r="H27" s="160"/>
    </row>
    <row r="28" spans="1:10" x14ac:dyDescent="0.25">
      <c r="C28" s="160"/>
      <c r="D28" s="160"/>
      <c r="E28" s="160"/>
      <c r="F28" s="160"/>
      <c r="G28" s="160"/>
      <c r="H28" s="160"/>
    </row>
    <row r="29" spans="1:10" x14ac:dyDescent="0.25">
      <c r="C29" s="160"/>
      <c r="D29" s="160"/>
      <c r="E29" s="160"/>
      <c r="F29" s="160"/>
      <c r="G29" s="160"/>
      <c r="H29" s="160"/>
    </row>
    <row r="30" spans="1:10" x14ac:dyDescent="0.25">
      <c r="C30" s="160"/>
      <c r="D30" s="160"/>
      <c r="E30" s="160"/>
      <c r="F30" s="160"/>
      <c r="G30" s="160"/>
      <c r="H30" s="160"/>
    </row>
    <row r="31" spans="1:10" x14ac:dyDescent="0.25">
      <c r="C31" s="160"/>
      <c r="D31" s="160"/>
      <c r="E31" s="160"/>
      <c r="F31" s="160"/>
      <c r="G31" s="160"/>
      <c r="H31" s="160"/>
    </row>
    <row r="32" spans="1:10" x14ac:dyDescent="0.25">
      <c r="C32" s="160"/>
      <c r="D32" s="160"/>
      <c r="E32" s="160"/>
      <c r="F32" s="160"/>
      <c r="G32" s="160"/>
      <c r="H32" s="160"/>
    </row>
    <row r="33" spans="3:8" x14ac:dyDescent="0.25">
      <c r="C33" s="160"/>
      <c r="D33" s="160"/>
      <c r="E33" s="160"/>
      <c r="F33" s="160"/>
      <c r="G33" s="160"/>
      <c r="H33" s="160"/>
    </row>
    <row r="34" spans="3:8" x14ac:dyDescent="0.25">
      <c r="C34" s="160"/>
      <c r="D34" s="160"/>
      <c r="E34" s="160"/>
      <c r="F34" s="160"/>
      <c r="G34" s="160"/>
      <c r="H34" s="160"/>
    </row>
    <row r="35" spans="3:8" x14ac:dyDescent="0.25">
      <c r="C35" s="160"/>
      <c r="D35" s="160"/>
      <c r="E35" s="160"/>
      <c r="F35" s="160"/>
      <c r="G35" s="160"/>
      <c r="H35" s="160"/>
    </row>
    <row r="36" spans="3:8" x14ac:dyDescent="0.25">
      <c r="C36" s="160"/>
      <c r="D36" s="160"/>
      <c r="E36" s="160"/>
      <c r="F36" s="160"/>
      <c r="G36" s="160"/>
      <c r="H36" s="160"/>
    </row>
    <row r="37" spans="3:8" x14ac:dyDescent="0.25">
      <c r="C37" s="160"/>
      <c r="D37" s="160"/>
      <c r="E37" s="160"/>
      <c r="F37" s="160"/>
      <c r="G37" s="160"/>
      <c r="H37" s="160"/>
    </row>
    <row r="38" spans="3:8" x14ac:dyDescent="0.25">
      <c r="C38" s="160"/>
      <c r="D38" s="160"/>
      <c r="E38" s="160"/>
      <c r="F38" s="160"/>
      <c r="G38" s="160"/>
      <c r="H38" s="160"/>
    </row>
    <row r="39" spans="3:8" x14ac:dyDescent="0.25">
      <c r="C39" s="160"/>
      <c r="D39" s="160"/>
      <c r="E39" s="160"/>
      <c r="F39" s="160"/>
      <c r="G39" s="160"/>
      <c r="H39" s="160"/>
    </row>
    <row r="40" spans="3:8" x14ac:dyDescent="0.25">
      <c r="C40" s="160"/>
      <c r="D40" s="160"/>
      <c r="E40" s="160"/>
      <c r="F40" s="160"/>
      <c r="G40" s="160"/>
      <c r="H40" s="160"/>
    </row>
    <row r="41" spans="3:8" x14ac:dyDescent="0.25">
      <c r="C41" s="160"/>
      <c r="D41" s="160"/>
      <c r="E41" s="160"/>
      <c r="F41" s="160"/>
      <c r="G41" s="160"/>
      <c r="H41" s="160"/>
    </row>
    <row r="42" spans="3:8" x14ac:dyDescent="0.25">
      <c r="C42" s="160"/>
      <c r="D42" s="160"/>
      <c r="E42" s="160"/>
      <c r="F42" s="160"/>
      <c r="G42" s="160"/>
      <c r="H42" s="160"/>
    </row>
    <row r="43" spans="3:8" x14ac:dyDescent="0.25">
      <c r="C43" s="160"/>
      <c r="D43" s="160"/>
      <c r="E43" s="160"/>
      <c r="F43" s="160"/>
      <c r="G43" s="160"/>
      <c r="H43" s="160"/>
    </row>
    <row r="44" spans="3:8" x14ac:dyDescent="0.25">
      <c r="C44" s="160"/>
      <c r="D44" s="160"/>
      <c r="E44" s="160"/>
      <c r="F44" s="160"/>
      <c r="G44" s="160"/>
      <c r="H44" s="160"/>
    </row>
    <row r="45" spans="3:8" x14ac:dyDescent="0.25">
      <c r="C45" s="160"/>
      <c r="D45" s="160"/>
      <c r="E45" s="160"/>
      <c r="F45" s="160"/>
      <c r="G45" s="160"/>
      <c r="H45" s="160"/>
    </row>
    <row r="46" spans="3:8" x14ac:dyDescent="0.25">
      <c r="C46" s="160"/>
      <c r="D46" s="160"/>
      <c r="E46" s="160"/>
      <c r="F46" s="160"/>
      <c r="G46" s="160"/>
      <c r="H46" s="160"/>
    </row>
    <row r="47" spans="3:8" x14ac:dyDescent="0.25">
      <c r="C47" s="160"/>
      <c r="D47" s="160"/>
      <c r="E47" s="160"/>
      <c r="F47" s="160"/>
      <c r="G47" s="160"/>
      <c r="H47" s="160"/>
    </row>
    <row r="48" spans="3:8" x14ac:dyDescent="0.25">
      <c r="C48" s="160"/>
      <c r="D48" s="160"/>
      <c r="E48" s="160"/>
      <c r="F48" s="160"/>
      <c r="G48" s="160"/>
      <c r="H48" s="160"/>
    </row>
    <row r="49" spans="3:8" x14ac:dyDescent="0.25">
      <c r="C49" s="160"/>
      <c r="D49" s="160"/>
      <c r="E49" s="160"/>
      <c r="F49" s="160"/>
      <c r="G49" s="160"/>
      <c r="H49" s="160"/>
    </row>
    <row r="50" spans="3:8" x14ac:dyDescent="0.25">
      <c r="C50" s="160"/>
      <c r="D50" s="160"/>
      <c r="E50" s="160"/>
      <c r="F50" s="160"/>
      <c r="G50" s="160"/>
      <c r="H50" s="160"/>
    </row>
    <row r="51" spans="3:8" x14ac:dyDescent="0.25">
      <c r="C51" s="160"/>
      <c r="D51" s="160"/>
      <c r="E51" s="160"/>
      <c r="F51" s="160"/>
      <c r="G51" s="160"/>
      <c r="H51" s="160"/>
    </row>
    <row r="52" spans="3:8" x14ac:dyDescent="0.25">
      <c r="C52" s="160"/>
      <c r="D52" s="160"/>
      <c r="E52" s="160"/>
      <c r="F52" s="160"/>
      <c r="G52" s="160"/>
      <c r="H52" s="160"/>
    </row>
    <row r="53" spans="3:8" x14ac:dyDescent="0.25">
      <c r="C53" s="160"/>
      <c r="D53" s="160"/>
      <c r="E53" s="160"/>
      <c r="F53" s="160"/>
      <c r="G53" s="160"/>
      <c r="H53" s="160"/>
    </row>
    <row r="54" spans="3:8" x14ac:dyDescent="0.25">
      <c r="C54" s="160"/>
      <c r="D54" s="160"/>
      <c r="E54" s="160"/>
      <c r="F54" s="160"/>
      <c r="G54" s="160"/>
      <c r="H54" s="160"/>
    </row>
    <row r="55" spans="3:8" x14ac:dyDescent="0.25">
      <c r="C55" s="160"/>
      <c r="D55" s="160"/>
      <c r="E55" s="160"/>
      <c r="F55" s="160"/>
      <c r="G55" s="160"/>
      <c r="H55" s="160"/>
    </row>
    <row r="56" spans="3:8" x14ac:dyDescent="0.25">
      <c r="C56" s="160"/>
      <c r="D56" s="160"/>
      <c r="E56" s="160"/>
      <c r="F56" s="160"/>
      <c r="G56" s="160"/>
      <c r="H56" s="160"/>
    </row>
    <row r="57" spans="3:8" x14ac:dyDescent="0.25">
      <c r="C57" s="160"/>
      <c r="D57" s="160"/>
      <c r="E57" s="160"/>
      <c r="F57" s="160"/>
      <c r="G57" s="160"/>
      <c r="H57" s="160"/>
    </row>
    <row r="58" spans="3:8" x14ac:dyDescent="0.25">
      <c r="C58" s="160"/>
      <c r="D58" s="160"/>
      <c r="E58" s="160"/>
      <c r="F58" s="160"/>
      <c r="G58" s="160"/>
      <c r="H58" s="160"/>
    </row>
    <row r="59" spans="3:8" x14ac:dyDescent="0.25">
      <c r="C59" s="160"/>
      <c r="D59" s="160"/>
      <c r="E59" s="160"/>
      <c r="F59" s="160"/>
      <c r="G59" s="160"/>
      <c r="H59" s="160"/>
    </row>
    <row r="60" spans="3:8" x14ac:dyDescent="0.25">
      <c r="C60" s="160"/>
      <c r="D60" s="160"/>
      <c r="E60" s="160"/>
      <c r="F60" s="160"/>
      <c r="G60" s="160"/>
      <c r="H60" s="160"/>
    </row>
    <row r="61" spans="3:8" x14ac:dyDescent="0.25">
      <c r="C61" s="160"/>
      <c r="D61" s="160"/>
      <c r="E61" s="160"/>
      <c r="F61" s="160"/>
      <c r="G61" s="160"/>
      <c r="H61" s="160"/>
    </row>
    <row r="62" spans="3:8" x14ac:dyDescent="0.25">
      <c r="C62" s="160"/>
      <c r="D62" s="160"/>
      <c r="E62" s="160"/>
      <c r="F62" s="160"/>
      <c r="G62" s="160"/>
      <c r="H62" s="160"/>
    </row>
    <row r="63" spans="3:8" x14ac:dyDescent="0.25">
      <c r="C63" s="160"/>
      <c r="D63" s="160"/>
      <c r="E63" s="160"/>
      <c r="F63" s="160"/>
      <c r="G63" s="160"/>
      <c r="H63" s="160"/>
    </row>
    <row r="64" spans="3:8" x14ac:dyDescent="0.25">
      <c r="C64" s="160"/>
      <c r="D64" s="160"/>
      <c r="E64" s="160"/>
      <c r="F64" s="160"/>
      <c r="G64" s="160"/>
      <c r="H64" s="160"/>
    </row>
    <row r="65" spans="3:8" x14ac:dyDescent="0.25">
      <c r="C65" s="160"/>
      <c r="D65" s="160"/>
      <c r="E65" s="160"/>
      <c r="F65" s="160"/>
      <c r="G65" s="160"/>
      <c r="H65" s="160"/>
    </row>
    <row r="66" spans="3:8" x14ac:dyDescent="0.25">
      <c r="C66" s="160"/>
      <c r="D66" s="160"/>
      <c r="E66" s="160"/>
      <c r="F66" s="160"/>
      <c r="G66" s="160"/>
      <c r="H66" s="160"/>
    </row>
    <row r="67" spans="3:8" x14ac:dyDescent="0.25">
      <c r="C67" s="160"/>
      <c r="D67" s="160"/>
      <c r="E67" s="160"/>
      <c r="F67" s="160"/>
      <c r="G67" s="160"/>
      <c r="H67" s="160"/>
    </row>
    <row r="68" spans="3:8" x14ac:dyDescent="0.25">
      <c r="C68" s="160"/>
      <c r="D68" s="160"/>
      <c r="E68" s="160"/>
      <c r="F68" s="160"/>
      <c r="G68" s="160"/>
      <c r="H68" s="160"/>
    </row>
    <row r="69" spans="3:8" x14ac:dyDescent="0.25">
      <c r="C69" s="160"/>
      <c r="D69" s="160"/>
      <c r="E69" s="160"/>
      <c r="F69" s="160"/>
      <c r="G69" s="160"/>
      <c r="H69" s="160"/>
    </row>
    <row r="70" spans="3:8" x14ac:dyDescent="0.25">
      <c r="C70" s="160"/>
      <c r="D70" s="160"/>
      <c r="E70" s="160"/>
      <c r="F70" s="160"/>
      <c r="G70" s="160"/>
      <c r="H70" s="160"/>
    </row>
    <row r="71" spans="3:8" x14ac:dyDescent="0.25">
      <c r="C71" s="160"/>
      <c r="D71" s="160"/>
      <c r="E71" s="160"/>
      <c r="F71" s="160"/>
      <c r="G71" s="160"/>
      <c r="H71" s="160"/>
    </row>
    <row r="72" spans="3:8" x14ac:dyDescent="0.25">
      <c r="C72" s="160"/>
      <c r="D72" s="160"/>
      <c r="E72" s="160"/>
      <c r="F72" s="160"/>
      <c r="G72" s="160"/>
      <c r="H72" s="160"/>
    </row>
    <row r="73" spans="3:8" x14ac:dyDescent="0.25">
      <c r="C73" s="160"/>
      <c r="D73" s="160"/>
      <c r="E73" s="160"/>
      <c r="F73" s="160"/>
      <c r="G73" s="160"/>
      <c r="H73" s="160"/>
    </row>
    <row r="74" spans="3:8" x14ac:dyDescent="0.25">
      <c r="C74" s="160"/>
      <c r="D74" s="160"/>
      <c r="E74" s="160"/>
      <c r="F74" s="160"/>
      <c r="G74" s="160"/>
      <c r="H74" s="160"/>
    </row>
    <row r="75" spans="3:8" x14ac:dyDescent="0.25">
      <c r="C75" s="160"/>
      <c r="D75" s="160"/>
      <c r="E75" s="160"/>
      <c r="F75" s="160"/>
      <c r="G75" s="160"/>
      <c r="H75" s="160"/>
    </row>
    <row r="76" spans="3:8" x14ac:dyDescent="0.25">
      <c r="C76" s="160"/>
      <c r="D76" s="160"/>
      <c r="E76" s="160"/>
      <c r="F76" s="160"/>
      <c r="G76" s="160"/>
      <c r="H76" s="160"/>
    </row>
    <row r="77" spans="3:8" x14ac:dyDescent="0.25">
      <c r="C77" s="160"/>
      <c r="D77" s="160"/>
      <c r="E77" s="160"/>
      <c r="F77" s="160"/>
      <c r="G77" s="160"/>
      <c r="H77" s="160"/>
    </row>
    <row r="78" spans="3:8" x14ac:dyDescent="0.25">
      <c r="C78" s="160"/>
      <c r="D78" s="160"/>
      <c r="E78" s="160"/>
      <c r="F78" s="160"/>
      <c r="G78" s="160"/>
      <c r="H78" s="160"/>
    </row>
    <row r="79" spans="3:8" x14ac:dyDescent="0.25">
      <c r="C79" s="160"/>
      <c r="D79" s="160"/>
      <c r="E79" s="160"/>
      <c r="F79" s="160"/>
      <c r="G79" s="160"/>
      <c r="H79" s="160"/>
    </row>
    <row r="80" spans="3:8" x14ac:dyDescent="0.25">
      <c r="C80" s="160"/>
      <c r="D80" s="160"/>
      <c r="E80" s="160"/>
      <c r="F80" s="160"/>
      <c r="G80" s="160"/>
      <c r="H80" s="160"/>
    </row>
    <row r="81" spans="3:8" x14ac:dyDescent="0.25">
      <c r="C81" s="160"/>
      <c r="D81" s="160"/>
      <c r="E81" s="160"/>
      <c r="F81" s="160"/>
      <c r="G81" s="160"/>
      <c r="H81" s="160"/>
    </row>
    <row r="82" spans="3:8" x14ac:dyDescent="0.25">
      <c r="C82" s="160"/>
      <c r="D82" s="160"/>
      <c r="E82" s="160"/>
      <c r="F82" s="160"/>
      <c r="G82" s="160"/>
      <c r="H82" s="160"/>
    </row>
    <row r="83" spans="3:8" x14ac:dyDescent="0.25">
      <c r="C83" s="160"/>
      <c r="D83" s="160"/>
      <c r="E83" s="160"/>
      <c r="F83" s="160"/>
      <c r="G83" s="160"/>
      <c r="H83" s="160"/>
    </row>
  </sheetData>
  <mergeCells count="11">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3"/>
  <sheetViews>
    <sheetView zoomScale="90" zoomScaleNormal="90" workbookViewId="0">
      <pane xSplit="2" ySplit="5" topLeftCell="C15" activePane="bottomRight" state="frozen"/>
      <selection pane="topRight" activeCell="C1" sqref="C1"/>
      <selection pane="bottomLeft" activeCell="A6" sqref="A6"/>
      <selection pane="bottomRight" activeCell="K10" sqref="K10"/>
    </sheetView>
  </sheetViews>
  <sheetFormatPr defaultColWidth="9.140625" defaultRowHeight="15.75" x14ac:dyDescent="0.25"/>
  <cols>
    <col min="1" max="1" width="7.28515625" style="178" customWidth="1"/>
    <col min="2" max="2" width="38.85546875" style="183" customWidth="1"/>
    <col min="3" max="4" width="12.85546875" style="178" customWidth="1"/>
    <col min="5" max="5" width="12.140625" style="178" customWidth="1"/>
    <col min="6" max="6" width="11.85546875" style="178" customWidth="1"/>
    <col min="7" max="7" width="11.42578125" style="178" customWidth="1"/>
    <col min="8" max="8" width="10.5703125" style="178" customWidth="1"/>
    <col min="9" max="9" width="13.42578125" style="178" customWidth="1"/>
    <col min="10" max="10" width="12.42578125" style="178" customWidth="1"/>
    <col min="11" max="11" width="14.5703125" style="178" customWidth="1"/>
    <col min="12" max="12" width="14.42578125" style="178" customWidth="1"/>
    <col min="13" max="13" width="14.85546875" style="178" customWidth="1"/>
    <col min="14" max="14" width="14.7109375" style="178" customWidth="1"/>
    <col min="15" max="15" width="35.140625" style="178" customWidth="1"/>
    <col min="16" max="16" width="14.28515625" style="178" customWidth="1"/>
    <col min="17" max="16384" width="9.140625" style="178"/>
  </cols>
  <sheetData>
    <row r="1" spans="1:256" ht="27.75" customHeight="1" thickBot="1" x14ac:dyDescent="0.3">
      <c r="A1" s="831" t="s">
        <v>831</v>
      </c>
      <c r="B1" s="832"/>
      <c r="C1" s="832"/>
      <c r="D1" s="832"/>
      <c r="E1" s="832"/>
      <c r="F1" s="832"/>
      <c r="G1" s="832"/>
      <c r="H1" s="832"/>
      <c r="I1" s="832"/>
      <c r="J1" s="832"/>
      <c r="K1" s="832"/>
      <c r="L1" s="832"/>
      <c r="M1" s="832"/>
      <c r="N1" s="833"/>
    </row>
    <row r="2" spans="1:256" ht="28.5" customHeight="1" x14ac:dyDescent="0.25">
      <c r="A2" s="834" t="s">
        <v>906</v>
      </c>
      <c r="B2" s="835"/>
      <c r="C2" s="835"/>
      <c r="D2" s="835"/>
      <c r="E2" s="835"/>
      <c r="F2" s="835"/>
      <c r="G2" s="835"/>
      <c r="H2" s="835"/>
      <c r="I2" s="836"/>
      <c r="J2" s="836"/>
      <c r="K2" s="835"/>
      <c r="L2" s="835"/>
      <c r="M2" s="835"/>
      <c r="N2" s="837"/>
    </row>
    <row r="3" spans="1:256" ht="51.75" customHeight="1" x14ac:dyDescent="0.25">
      <c r="A3" s="838" t="s">
        <v>114</v>
      </c>
      <c r="B3" s="839" t="s">
        <v>613</v>
      </c>
      <c r="C3" s="828" t="s">
        <v>194</v>
      </c>
      <c r="D3" s="828"/>
      <c r="E3" s="828" t="s">
        <v>195</v>
      </c>
      <c r="F3" s="828"/>
      <c r="G3" s="828" t="s">
        <v>196</v>
      </c>
      <c r="H3" s="841"/>
      <c r="I3" s="828" t="s">
        <v>567</v>
      </c>
      <c r="J3" s="841"/>
      <c r="K3" s="842" t="s">
        <v>177</v>
      </c>
      <c r="L3" s="828"/>
      <c r="M3" s="828" t="s">
        <v>190</v>
      </c>
      <c r="N3" s="82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c r="BW3" s="179"/>
      <c r="BX3" s="179"/>
      <c r="BY3" s="179"/>
      <c r="BZ3" s="179"/>
      <c r="CA3" s="179"/>
      <c r="CB3" s="179"/>
      <c r="CC3" s="179"/>
      <c r="CD3" s="179"/>
      <c r="CE3" s="179"/>
      <c r="CF3" s="179"/>
      <c r="CG3" s="179"/>
      <c r="CH3" s="179"/>
      <c r="CI3" s="179"/>
      <c r="CJ3" s="179"/>
      <c r="CK3" s="179"/>
      <c r="CL3" s="179"/>
      <c r="CM3" s="179"/>
      <c r="CN3" s="179"/>
      <c r="CO3" s="179"/>
      <c r="CP3" s="179"/>
      <c r="CQ3" s="179"/>
      <c r="CR3" s="179"/>
      <c r="CS3" s="179"/>
      <c r="CT3" s="179"/>
      <c r="CU3" s="179"/>
      <c r="CV3" s="179"/>
      <c r="CW3" s="179"/>
      <c r="CX3" s="179"/>
      <c r="CY3" s="179"/>
      <c r="CZ3" s="179"/>
      <c r="DA3" s="179"/>
      <c r="DB3" s="179"/>
      <c r="DC3" s="179"/>
      <c r="DD3" s="179"/>
      <c r="DE3" s="179"/>
      <c r="DF3" s="179"/>
      <c r="DG3" s="179"/>
      <c r="DH3" s="179"/>
      <c r="DI3" s="179"/>
      <c r="DJ3" s="179"/>
      <c r="DK3" s="179"/>
      <c r="DL3" s="179"/>
      <c r="DM3" s="179"/>
      <c r="DN3" s="179"/>
      <c r="DO3" s="179"/>
      <c r="DP3" s="179"/>
      <c r="DQ3" s="179"/>
      <c r="DR3" s="179"/>
      <c r="DS3" s="179"/>
      <c r="DT3" s="179"/>
      <c r="DU3" s="179"/>
      <c r="DV3" s="179"/>
      <c r="DW3" s="179"/>
      <c r="DX3" s="179"/>
      <c r="DY3" s="179"/>
      <c r="DZ3" s="179"/>
      <c r="EA3" s="179"/>
      <c r="EB3" s="179"/>
      <c r="EC3" s="179"/>
      <c r="ED3" s="179"/>
      <c r="EE3" s="179"/>
      <c r="EF3" s="179"/>
      <c r="EG3" s="179"/>
      <c r="EH3" s="179"/>
      <c r="EI3" s="179"/>
      <c r="EJ3" s="179"/>
      <c r="EK3" s="179"/>
      <c r="EL3" s="179"/>
      <c r="EM3" s="179"/>
      <c r="EN3" s="179"/>
      <c r="EO3" s="179"/>
      <c r="EP3" s="179"/>
      <c r="EQ3" s="179"/>
      <c r="ER3" s="179"/>
      <c r="ES3" s="179"/>
      <c r="ET3" s="179"/>
      <c r="EU3" s="179"/>
      <c r="EV3" s="179"/>
      <c r="EW3" s="179"/>
      <c r="EX3" s="179"/>
      <c r="EY3" s="179"/>
      <c r="EZ3" s="179"/>
      <c r="FA3" s="179"/>
      <c r="FB3" s="179"/>
      <c r="FC3" s="179"/>
      <c r="FD3" s="179"/>
      <c r="FE3" s="179"/>
      <c r="FF3" s="179"/>
      <c r="FG3" s="179"/>
      <c r="FH3" s="179"/>
      <c r="FI3" s="179"/>
      <c r="FJ3" s="179"/>
      <c r="FK3" s="179"/>
      <c r="FL3" s="179"/>
      <c r="FM3" s="179"/>
      <c r="FN3" s="179"/>
      <c r="FO3" s="179"/>
      <c r="FP3" s="179"/>
      <c r="FQ3" s="179"/>
      <c r="FR3" s="179"/>
      <c r="FS3" s="179"/>
      <c r="FT3" s="179"/>
      <c r="FU3" s="179"/>
      <c r="FV3" s="179"/>
      <c r="FW3" s="179"/>
      <c r="FX3" s="179"/>
      <c r="FY3" s="179"/>
      <c r="FZ3" s="179"/>
      <c r="GA3" s="179"/>
      <c r="GB3" s="179"/>
      <c r="GC3" s="179"/>
      <c r="GD3" s="179"/>
      <c r="GE3" s="179"/>
      <c r="GF3" s="179"/>
      <c r="GG3" s="179"/>
      <c r="GH3" s="179"/>
      <c r="GI3" s="179"/>
      <c r="GJ3" s="179"/>
      <c r="GK3" s="179"/>
      <c r="GL3" s="179"/>
      <c r="GM3" s="179"/>
      <c r="GN3" s="179"/>
      <c r="GO3" s="179"/>
      <c r="GP3" s="179"/>
      <c r="GQ3" s="179"/>
      <c r="GR3" s="179"/>
      <c r="GS3" s="179"/>
      <c r="GT3" s="179"/>
      <c r="GU3" s="179"/>
      <c r="GV3" s="179"/>
      <c r="GW3" s="179"/>
      <c r="GX3" s="179"/>
      <c r="GY3" s="179"/>
      <c r="GZ3" s="179"/>
      <c r="HA3" s="179"/>
      <c r="HB3" s="179"/>
      <c r="HC3" s="179"/>
      <c r="HD3" s="179"/>
      <c r="HE3" s="179"/>
      <c r="HF3" s="179"/>
      <c r="HG3" s="179"/>
      <c r="HH3" s="179"/>
      <c r="HI3" s="179"/>
      <c r="HJ3" s="179"/>
      <c r="HK3" s="179"/>
      <c r="HL3" s="179"/>
      <c r="HM3" s="179"/>
      <c r="HN3" s="179"/>
      <c r="HO3" s="179"/>
      <c r="HP3" s="179"/>
      <c r="HQ3" s="179"/>
      <c r="HR3" s="179"/>
      <c r="HS3" s="179"/>
      <c r="HT3" s="179"/>
      <c r="HU3" s="179"/>
      <c r="HV3" s="179"/>
      <c r="HW3" s="179"/>
      <c r="HX3" s="179"/>
      <c r="HY3" s="179"/>
      <c r="HZ3" s="179"/>
      <c r="IA3" s="179"/>
      <c r="IB3" s="179"/>
      <c r="IC3" s="179"/>
      <c r="ID3" s="179"/>
      <c r="IE3" s="179"/>
      <c r="IF3" s="179"/>
      <c r="IG3" s="179"/>
      <c r="IH3" s="179"/>
      <c r="II3" s="179"/>
      <c r="IJ3" s="179"/>
      <c r="IK3" s="179"/>
      <c r="IL3" s="179"/>
      <c r="IM3" s="179"/>
      <c r="IN3" s="179"/>
      <c r="IO3" s="179"/>
      <c r="IP3" s="179"/>
      <c r="IQ3" s="179"/>
      <c r="IR3" s="179"/>
      <c r="IS3" s="179"/>
      <c r="IT3" s="179"/>
      <c r="IU3" s="179"/>
      <c r="IV3" s="179"/>
    </row>
    <row r="4" spans="1:256" ht="17.25" customHeight="1" x14ac:dyDescent="0.25">
      <c r="A4" s="838"/>
      <c r="B4" s="840"/>
      <c r="C4" s="306">
        <v>2020</v>
      </c>
      <c r="D4" s="306">
        <v>2021</v>
      </c>
      <c r="E4" s="461">
        <v>2020</v>
      </c>
      <c r="F4" s="461">
        <v>2021</v>
      </c>
      <c r="G4" s="461">
        <v>2020</v>
      </c>
      <c r="H4" s="461">
        <v>2021</v>
      </c>
      <c r="I4" s="461">
        <v>2020</v>
      </c>
      <c r="J4" s="461">
        <v>2021</v>
      </c>
      <c r="K4" s="461">
        <v>2020</v>
      </c>
      <c r="L4" s="461">
        <v>2021</v>
      </c>
      <c r="M4" s="348">
        <v>2020</v>
      </c>
      <c r="N4" s="348">
        <v>2021</v>
      </c>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c r="AN4" s="179"/>
      <c r="AO4" s="179"/>
      <c r="AP4" s="179"/>
      <c r="AQ4" s="179"/>
      <c r="AR4" s="179"/>
      <c r="AS4" s="179"/>
      <c r="AT4" s="179"/>
      <c r="AU4" s="179"/>
      <c r="AV4" s="179"/>
      <c r="AW4" s="179"/>
      <c r="AX4" s="179"/>
      <c r="AY4" s="179"/>
      <c r="AZ4" s="179"/>
      <c r="BA4" s="179"/>
      <c r="BB4" s="179"/>
      <c r="BC4" s="179"/>
      <c r="BD4" s="179"/>
      <c r="BE4" s="179"/>
      <c r="BF4" s="179"/>
      <c r="BG4" s="179"/>
      <c r="BH4" s="179"/>
      <c r="BI4" s="179"/>
      <c r="BJ4" s="179"/>
      <c r="BK4" s="179"/>
      <c r="BL4" s="179"/>
      <c r="BM4" s="179"/>
      <c r="BN4" s="179"/>
      <c r="BO4" s="179"/>
      <c r="BP4" s="179"/>
      <c r="BQ4" s="179"/>
      <c r="BR4" s="179"/>
      <c r="BS4" s="179"/>
      <c r="BT4" s="179"/>
      <c r="BU4" s="179"/>
      <c r="BV4" s="179"/>
      <c r="BW4" s="179"/>
      <c r="BX4" s="179"/>
      <c r="BY4" s="179"/>
      <c r="BZ4" s="179"/>
      <c r="CA4" s="179"/>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c r="DB4" s="179"/>
      <c r="DC4" s="179"/>
      <c r="DD4" s="179"/>
      <c r="DE4" s="179"/>
      <c r="DF4" s="179"/>
      <c r="DG4" s="179"/>
      <c r="DH4" s="179"/>
      <c r="DI4" s="179"/>
      <c r="DJ4" s="179"/>
      <c r="DK4" s="179"/>
      <c r="DL4" s="179"/>
      <c r="DM4" s="179"/>
      <c r="DN4" s="179"/>
      <c r="DO4" s="179"/>
      <c r="DP4" s="179"/>
      <c r="DQ4" s="179"/>
      <c r="DR4" s="179"/>
      <c r="DS4" s="179"/>
      <c r="DT4" s="179"/>
      <c r="DU4" s="179"/>
      <c r="DV4" s="179"/>
      <c r="DW4" s="179"/>
      <c r="DX4" s="179"/>
      <c r="DY4" s="179"/>
      <c r="DZ4" s="179"/>
      <c r="EA4" s="179"/>
      <c r="EB4" s="179"/>
      <c r="EC4" s="179"/>
      <c r="ED4" s="179"/>
      <c r="EE4" s="179"/>
      <c r="EF4" s="179"/>
      <c r="EG4" s="179"/>
      <c r="EH4" s="179"/>
      <c r="EI4" s="179"/>
      <c r="EJ4" s="179"/>
      <c r="EK4" s="179"/>
      <c r="EL4" s="179"/>
      <c r="EM4" s="179"/>
      <c r="EN4" s="179"/>
      <c r="EO4" s="179"/>
      <c r="EP4" s="179"/>
      <c r="EQ4" s="179"/>
      <c r="ER4" s="179"/>
      <c r="ES4" s="179"/>
      <c r="ET4" s="179"/>
      <c r="EU4" s="179"/>
      <c r="EV4" s="179"/>
      <c r="EW4" s="179"/>
      <c r="EX4" s="179"/>
      <c r="EY4" s="179"/>
      <c r="EZ4" s="179"/>
      <c r="FA4" s="179"/>
      <c r="FB4" s="179"/>
      <c r="FC4" s="179"/>
      <c r="FD4" s="179"/>
      <c r="FE4" s="179"/>
      <c r="FF4" s="179"/>
      <c r="FG4" s="179"/>
      <c r="FH4" s="179"/>
      <c r="FI4" s="179"/>
      <c r="FJ4" s="179"/>
      <c r="FK4" s="179"/>
      <c r="FL4" s="179"/>
      <c r="FM4" s="179"/>
      <c r="FN4" s="179"/>
      <c r="FO4" s="179"/>
      <c r="FP4" s="179"/>
      <c r="FQ4" s="179"/>
      <c r="FR4" s="179"/>
      <c r="FS4" s="179"/>
      <c r="FT4" s="179"/>
      <c r="FU4" s="179"/>
      <c r="FV4" s="179"/>
      <c r="FW4" s="179"/>
      <c r="FX4" s="179"/>
      <c r="FY4" s="179"/>
      <c r="FZ4" s="179"/>
      <c r="GA4" s="179"/>
      <c r="GB4" s="179"/>
      <c r="GC4" s="179"/>
      <c r="GD4" s="179"/>
      <c r="GE4" s="179"/>
      <c r="GF4" s="179"/>
      <c r="GG4" s="179"/>
      <c r="GH4" s="179"/>
      <c r="GI4" s="179"/>
      <c r="GJ4" s="179"/>
      <c r="GK4" s="179"/>
      <c r="GL4" s="179"/>
      <c r="GM4" s="179"/>
      <c r="GN4" s="179"/>
      <c r="GO4" s="179"/>
      <c r="GP4" s="179"/>
      <c r="GQ4" s="179"/>
      <c r="GR4" s="179"/>
      <c r="GS4" s="179"/>
      <c r="GT4" s="179"/>
      <c r="GU4" s="179"/>
      <c r="GV4" s="179"/>
      <c r="GW4" s="179"/>
      <c r="GX4" s="179"/>
      <c r="GY4" s="179"/>
      <c r="GZ4" s="179"/>
      <c r="HA4" s="179"/>
      <c r="HB4" s="179"/>
      <c r="HC4" s="179"/>
      <c r="HD4" s="179"/>
      <c r="HE4" s="179"/>
      <c r="HF4" s="179"/>
      <c r="HG4" s="179"/>
      <c r="HH4" s="179"/>
      <c r="HI4" s="179"/>
      <c r="HJ4" s="179"/>
      <c r="HK4" s="179"/>
      <c r="HL4" s="179"/>
      <c r="HM4" s="179"/>
      <c r="HN4" s="179"/>
      <c r="HO4" s="179"/>
      <c r="HP4" s="179"/>
      <c r="HQ4" s="179"/>
      <c r="HR4" s="179"/>
      <c r="HS4" s="179"/>
      <c r="HT4" s="179"/>
      <c r="HU4" s="179"/>
      <c r="HV4" s="179"/>
      <c r="HW4" s="179"/>
      <c r="HX4" s="179"/>
      <c r="HY4" s="179"/>
      <c r="HZ4" s="179"/>
      <c r="IA4" s="179"/>
      <c r="IB4" s="179"/>
      <c r="IC4" s="179"/>
      <c r="ID4" s="179"/>
      <c r="IE4" s="179"/>
      <c r="IF4" s="179"/>
      <c r="IG4" s="179"/>
      <c r="IH4" s="179"/>
      <c r="II4" s="179"/>
      <c r="IJ4" s="179"/>
      <c r="IK4" s="179"/>
      <c r="IL4" s="179"/>
      <c r="IM4" s="179"/>
      <c r="IN4" s="179"/>
      <c r="IO4" s="179"/>
      <c r="IP4" s="179"/>
      <c r="IQ4" s="179"/>
      <c r="IR4" s="179"/>
      <c r="IS4" s="179"/>
      <c r="IT4" s="179"/>
      <c r="IU4" s="179"/>
      <c r="IV4" s="179"/>
    </row>
    <row r="5" spans="1:256" x14ac:dyDescent="0.25">
      <c r="A5" s="35"/>
      <c r="B5" s="180"/>
      <c r="C5" s="30" t="s">
        <v>157</v>
      </c>
      <c r="D5" s="30" t="s">
        <v>158</v>
      </c>
      <c r="E5" s="30" t="s">
        <v>159</v>
      </c>
      <c r="F5" s="30" t="s">
        <v>165</v>
      </c>
      <c r="G5" s="30" t="s">
        <v>160</v>
      </c>
      <c r="H5" s="215" t="s">
        <v>161</v>
      </c>
      <c r="I5" s="30" t="s">
        <v>162</v>
      </c>
      <c r="J5" s="30" t="s">
        <v>163</v>
      </c>
      <c r="K5" s="30" t="s">
        <v>164</v>
      </c>
      <c r="L5" s="30" t="s">
        <v>539</v>
      </c>
      <c r="M5" s="318" t="s">
        <v>650</v>
      </c>
      <c r="N5" s="319" t="s">
        <v>651</v>
      </c>
      <c r="O5" s="179"/>
      <c r="P5" s="179"/>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181"/>
      <c r="GD5" s="181"/>
      <c r="GE5" s="181"/>
      <c r="GF5" s="181"/>
      <c r="GG5" s="181"/>
      <c r="GH5" s="181"/>
      <c r="GI5" s="181"/>
      <c r="GJ5" s="181"/>
      <c r="GK5" s="181"/>
      <c r="GL5" s="181"/>
      <c r="GM5" s="181"/>
      <c r="GN5" s="181"/>
      <c r="GO5" s="181"/>
      <c r="GP5" s="181"/>
      <c r="GQ5" s="181"/>
      <c r="GR5" s="181"/>
      <c r="GS5" s="181"/>
      <c r="GT5" s="181"/>
      <c r="GU5" s="181"/>
      <c r="GV5" s="181"/>
      <c r="GW5" s="181"/>
      <c r="GX5" s="181"/>
      <c r="GY5" s="181"/>
      <c r="GZ5" s="181"/>
      <c r="HA5" s="181"/>
      <c r="HB5" s="181"/>
      <c r="HC5" s="181"/>
      <c r="HD5" s="181"/>
      <c r="HE5" s="181"/>
      <c r="HF5" s="181"/>
      <c r="HG5" s="181"/>
      <c r="HH5" s="181"/>
      <c r="HI5" s="181"/>
      <c r="HJ5" s="181"/>
      <c r="HK5" s="181"/>
      <c r="HL5" s="181"/>
      <c r="HM5" s="181"/>
      <c r="HN5" s="181"/>
      <c r="HO5" s="181"/>
      <c r="HP5" s="181"/>
      <c r="HQ5" s="181"/>
      <c r="HR5" s="181"/>
      <c r="HS5" s="181"/>
      <c r="HT5" s="181"/>
      <c r="HU5" s="181"/>
      <c r="HV5" s="181"/>
      <c r="HW5" s="181"/>
      <c r="HX5" s="181"/>
      <c r="HY5" s="181"/>
      <c r="HZ5" s="181"/>
      <c r="IA5" s="181"/>
      <c r="IB5" s="181"/>
      <c r="IC5" s="181"/>
      <c r="ID5" s="181"/>
      <c r="IE5" s="181"/>
      <c r="IF5" s="181"/>
      <c r="IG5" s="181"/>
      <c r="IH5" s="181"/>
      <c r="II5" s="181"/>
      <c r="IJ5" s="181"/>
      <c r="IK5" s="181"/>
      <c r="IL5" s="181"/>
      <c r="IM5" s="181"/>
      <c r="IN5" s="181"/>
      <c r="IO5" s="181"/>
      <c r="IP5" s="181"/>
      <c r="IQ5" s="181"/>
      <c r="IR5" s="181"/>
      <c r="IS5" s="181"/>
      <c r="IT5" s="181"/>
      <c r="IU5" s="181"/>
      <c r="IV5" s="181"/>
    </row>
    <row r="6" spans="1:256" ht="31.5" x14ac:dyDescent="0.25">
      <c r="A6" s="35">
        <v>1</v>
      </c>
      <c r="B6" s="279" t="s">
        <v>110</v>
      </c>
      <c r="C6" s="245">
        <v>11958336.039999999</v>
      </c>
      <c r="D6" s="246">
        <f>C17</f>
        <v>13806815.489999998</v>
      </c>
      <c r="E6" s="245">
        <v>1759</v>
      </c>
      <c r="F6" s="246">
        <f>E17</f>
        <v>0</v>
      </c>
      <c r="G6" s="247">
        <v>353409.31</v>
      </c>
      <c r="H6" s="248">
        <f>G17</f>
        <v>539198.27</v>
      </c>
      <c r="I6" s="245"/>
      <c r="J6" s="246">
        <f>SUM(I17)</f>
        <v>0</v>
      </c>
      <c r="K6" s="245"/>
      <c r="L6" s="246">
        <f>SUM(K17)</f>
        <v>0</v>
      </c>
      <c r="M6" s="246">
        <f t="shared" ref="M6:N8" si="0">C6+E6+G6+I6+K6</f>
        <v>12313504.35</v>
      </c>
      <c r="N6" s="249">
        <f t="shared" si="0"/>
        <v>14346013.759999998</v>
      </c>
      <c r="O6" s="179"/>
      <c r="P6" s="179"/>
    </row>
    <row r="7" spans="1:256" ht="31.5" x14ac:dyDescent="0.25">
      <c r="A7" s="35">
        <v>2</v>
      </c>
      <c r="B7" s="280" t="s">
        <v>556</v>
      </c>
      <c r="C7" s="246">
        <f t="shared" ref="C7:L7" si="1">SUM(C8:C15)</f>
        <v>1931873.13</v>
      </c>
      <c r="D7" s="246">
        <f t="shared" si="1"/>
        <v>2937491.71</v>
      </c>
      <c r="E7" s="246">
        <f t="shared" si="1"/>
        <v>1404705.15</v>
      </c>
      <c r="F7" s="246">
        <f t="shared" si="1"/>
        <v>1662104.7000000002</v>
      </c>
      <c r="G7" s="248">
        <f>SUM(G8:G15)</f>
        <v>1179048.96</v>
      </c>
      <c r="H7" s="248">
        <f>SUM(H8:H15)</f>
        <v>796477</v>
      </c>
      <c r="I7" s="246">
        <f t="shared" si="1"/>
        <v>0</v>
      </c>
      <c r="J7" s="246">
        <f t="shared" si="1"/>
        <v>0</v>
      </c>
      <c r="K7" s="246">
        <f t="shared" si="1"/>
        <v>0</v>
      </c>
      <c r="L7" s="246">
        <f t="shared" si="1"/>
        <v>0</v>
      </c>
      <c r="M7" s="246">
        <f t="shared" si="0"/>
        <v>4515627.24</v>
      </c>
      <c r="N7" s="249">
        <f t="shared" si="0"/>
        <v>5396073.4100000001</v>
      </c>
      <c r="O7" s="179"/>
      <c r="P7" s="179"/>
    </row>
    <row r="8" spans="1:256" ht="22.5" customHeight="1" x14ac:dyDescent="0.25">
      <c r="A8" s="35">
        <v>3</v>
      </c>
      <c r="B8" s="281" t="s">
        <v>40</v>
      </c>
      <c r="C8" s="250">
        <v>1931873.13</v>
      </c>
      <c r="D8" s="250">
        <v>2937491.71</v>
      </c>
      <c r="E8" s="250">
        <v>1404705.15</v>
      </c>
      <c r="F8" s="250">
        <v>0</v>
      </c>
      <c r="G8" s="251"/>
      <c r="H8" s="251"/>
      <c r="I8" s="250"/>
      <c r="J8" s="250"/>
      <c r="K8" s="250"/>
      <c r="L8" s="250"/>
      <c r="M8" s="246">
        <f t="shared" si="0"/>
        <v>3336578.28</v>
      </c>
      <c r="N8" s="249">
        <f t="shared" si="0"/>
        <v>2937491.71</v>
      </c>
    </row>
    <row r="9" spans="1:256" ht="35.25" customHeight="1" x14ac:dyDescent="0.25">
      <c r="A9" s="35">
        <v>4</v>
      </c>
      <c r="B9" s="281" t="s">
        <v>179</v>
      </c>
      <c r="C9" s="252" t="s">
        <v>178</v>
      </c>
      <c r="D9" s="252" t="s">
        <v>178</v>
      </c>
      <c r="E9" s="250"/>
      <c r="F9" s="253">
        <v>1650717.61</v>
      </c>
      <c r="G9" s="252" t="s">
        <v>178</v>
      </c>
      <c r="H9" s="252" t="s">
        <v>178</v>
      </c>
      <c r="I9" s="254" t="s">
        <v>178</v>
      </c>
      <c r="J9" s="254" t="s">
        <v>178</v>
      </c>
      <c r="K9" s="252" t="s">
        <v>178</v>
      </c>
      <c r="L9" s="252" t="s">
        <v>178</v>
      </c>
      <c r="M9" s="246">
        <f>E9</f>
        <v>0</v>
      </c>
      <c r="N9" s="249">
        <f>F9</f>
        <v>1650717.61</v>
      </c>
      <c r="O9" s="10"/>
    </row>
    <row r="10" spans="1:256" ht="31.5" x14ac:dyDescent="0.25">
      <c r="A10" s="35">
        <v>5</v>
      </c>
      <c r="B10" s="281" t="s">
        <v>1</v>
      </c>
      <c r="C10" s="252" t="s">
        <v>178</v>
      </c>
      <c r="D10" s="252" t="s">
        <v>178</v>
      </c>
      <c r="E10" s="250"/>
      <c r="F10" s="250">
        <v>11387.09</v>
      </c>
      <c r="G10" s="252" t="s">
        <v>178</v>
      </c>
      <c r="H10" s="252" t="s">
        <v>178</v>
      </c>
      <c r="I10" s="254" t="s">
        <v>178</v>
      </c>
      <c r="J10" s="254" t="s">
        <v>178</v>
      </c>
      <c r="K10" s="252" t="s">
        <v>178</v>
      </c>
      <c r="L10" s="252" t="s">
        <v>178</v>
      </c>
      <c r="M10" s="246">
        <f>E10</f>
        <v>0</v>
      </c>
      <c r="N10" s="249">
        <f>F10</f>
        <v>11387.09</v>
      </c>
      <c r="O10" s="662"/>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181"/>
      <c r="BK10" s="181"/>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81"/>
      <c r="CV10" s="181"/>
      <c r="CW10" s="181"/>
      <c r="CX10" s="181"/>
      <c r="CY10" s="181"/>
      <c r="CZ10" s="181"/>
      <c r="DA10" s="181"/>
      <c r="DB10" s="181"/>
      <c r="DC10" s="181"/>
      <c r="DD10" s="181"/>
      <c r="DE10" s="181"/>
      <c r="DF10" s="181"/>
      <c r="DG10" s="181"/>
      <c r="DH10" s="181"/>
      <c r="DI10" s="181"/>
      <c r="DJ10" s="181"/>
      <c r="DK10" s="181"/>
      <c r="DL10" s="181"/>
      <c r="DM10" s="181"/>
      <c r="DN10" s="181"/>
      <c r="DO10" s="181"/>
      <c r="DP10" s="181"/>
      <c r="DQ10" s="181"/>
      <c r="DR10" s="181"/>
      <c r="DS10" s="181"/>
      <c r="DT10" s="181"/>
      <c r="DU10" s="181"/>
      <c r="DV10" s="181"/>
      <c r="DW10" s="181"/>
      <c r="DX10" s="181"/>
      <c r="DY10" s="181"/>
      <c r="DZ10" s="181"/>
      <c r="EA10" s="181"/>
      <c r="EB10" s="181"/>
      <c r="EC10" s="181"/>
      <c r="ED10" s="181"/>
      <c r="EE10" s="181"/>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1"/>
      <c r="FG10" s="181"/>
      <c r="FH10" s="181"/>
      <c r="FI10" s="181"/>
      <c r="FJ10" s="181"/>
      <c r="FK10" s="181"/>
      <c r="FL10" s="181"/>
      <c r="FM10" s="181"/>
      <c r="FN10" s="181"/>
      <c r="FO10" s="181"/>
      <c r="FP10" s="181"/>
      <c r="FQ10" s="181"/>
      <c r="FR10" s="181"/>
      <c r="FS10" s="181"/>
      <c r="FT10" s="181"/>
      <c r="FU10" s="181"/>
      <c r="FV10" s="181"/>
      <c r="FW10" s="181"/>
      <c r="FX10" s="181"/>
      <c r="FY10" s="181"/>
      <c r="FZ10" s="181"/>
      <c r="GA10" s="181"/>
      <c r="GB10" s="181"/>
      <c r="GC10" s="181"/>
      <c r="GD10" s="181"/>
      <c r="GE10" s="181"/>
      <c r="GF10" s="181"/>
      <c r="GG10" s="181"/>
      <c r="GH10" s="181"/>
      <c r="GI10" s="181"/>
      <c r="GJ10" s="181"/>
      <c r="GK10" s="181"/>
      <c r="GL10" s="181"/>
      <c r="GM10" s="181"/>
      <c r="GN10" s="181"/>
      <c r="GO10" s="181"/>
      <c r="GP10" s="181"/>
      <c r="GQ10" s="181"/>
      <c r="GR10" s="181"/>
      <c r="GS10" s="181"/>
      <c r="GT10" s="181"/>
      <c r="GU10" s="181"/>
      <c r="GV10" s="181"/>
      <c r="GW10" s="181"/>
      <c r="GX10" s="181"/>
      <c r="GY10" s="181"/>
      <c r="GZ10" s="181"/>
      <c r="HA10" s="181"/>
      <c r="HB10" s="181"/>
      <c r="HC10" s="181"/>
      <c r="HD10" s="181"/>
      <c r="HE10" s="181"/>
      <c r="HF10" s="181"/>
      <c r="HG10" s="181"/>
      <c r="HH10" s="181"/>
      <c r="HI10" s="181"/>
      <c r="HJ10" s="181"/>
      <c r="HK10" s="181"/>
      <c r="HL10" s="181"/>
      <c r="HM10" s="181"/>
      <c r="HN10" s="181"/>
      <c r="HO10" s="181"/>
      <c r="HP10" s="181"/>
      <c r="HQ10" s="181"/>
      <c r="HR10" s="181"/>
      <c r="HS10" s="181"/>
      <c r="HT10" s="181"/>
      <c r="HU10" s="181"/>
      <c r="HV10" s="181"/>
      <c r="HW10" s="181"/>
      <c r="HX10" s="181"/>
      <c r="HY10" s="181"/>
      <c r="HZ10" s="181"/>
      <c r="IA10" s="181"/>
      <c r="IB10" s="181"/>
      <c r="IC10" s="181"/>
      <c r="ID10" s="181"/>
      <c r="IE10" s="181"/>
      <c r="IF10" s="181"/>
      <c r="IG10" s="181"/>
      <c r="IH10" s="181"/>
      <c r="II10" s="181"/>
      <c r="IJ10" s="181"/>
      <c r="IK10" s="181"/>
      <c r="IL10" s="181"/>
      <c r="IM10" s="181"/>
      <c r="IN10" s="181"/>
      <c r="IO10" s="181"/>
      <c r="IP10" s="181"/>
      <c r="IQ10" s="181"/>
      <c r="IR10" s="181"/>
      <c r="IS10" s="181"/>
      <c r="IT10" s="181"/>
      <c r="IU10" s="181"/>
      <c r="IV10" s="181"/>
    </row>
    <row r="11" spans="1:256" ht="31.5" x14ac:dyDescent="0.25">
      <c r="A11" s="35">
        <v>6</v>
      </c>
      <c r="B11" s="281" t="s">
        <v>180</v>
      </c>
      <c r="C11" s="252" t="s">
        <v>178</v>
      </c>
      <c r="D11" s="252" t="s">
        <v>178</v>
      </c>
      <c r="E11" s="250"/>
      <c r="F11" s="250"/>
      <c r="G11" s="251"/>
      <c r="H11" s="251"/>
      <c r="I11" s="255"/>
      <c r="J11" s="255"/>
      <c r="K11" s="245"/>
      <c r="L11" s="245"/>
      <c r="M11" s="246">
        <f>E11+G11+I11+K11</f>
        <v>0</v>
      </c>
      <c r="N11" s="249">
        <f>F11+H11+J11+L11</f>
        <v>0</v>
      </c>
    </row>
    <row r="12" spans="1:256" ht="17.25" customHeight="1" x14ac:dyDescent="0.25">
      <c r="A12" s="35">
        <v>7</v>
      </c>
      <c r="B12" s="281" t="s">
        <v>181</v>
      </c>
      <c r="C12" s="250"/>
      <c r="D12" s="250"/>
      <c r="E12" s="250"/>
      <c r="F12" s="250"/>
      <c r="G12" s="251"/>
      <c r="H12" s="251"/>
      <c r="I12" s="255"/>
      <c r="J12" s="255"/>
      <c r="K12" s="250"/>
      <c r="L12" s="250"/>
      <c r="M12" s="246">
        <f>C12+E12+G12+I12+K12</f>
        <v>0</v>
      </c>
      <c r="N12" s="249">
        <f>D12+F12+H12+J12+L12</f>
        <v>0</v>
      </c>
    </row>
    <row r="13" spans="1:256" ht="18.75" x14ac:dyDescent="0.25">
      <c r="A13" s="35">
        <v>8</v>
      </c>
      <c r="B13" s="282" t="s">
        <v>41</v>
      </c>
      <c r="C13" s="252" t="s">
        <v>178</v>
      </c>
      <c r="D13" s="252" t="s">
        <v>178</v>
      </c>
      <c r="E13" s="252" t="s">
        <v>178</v>
      </c>
      <c r="F13" s="252" t="s">
        <v>178</v>
      </c>
      <c r="G13" s="251">
        <v>1122963</v>
      </c>
      <c r="H13" s="251">
        <v>676536</v>
      </c>
      <c r="I13" s="255"/>
      <c r="J13" s="255"/>
      <c r="K13" s="256" t="s">
        <v>178</v>
      </c>
      <c r="L13" s="256" t="s">
        <v>178</v>
      </c>
      <c r="M13" s="246">
        <f>G13</f>
        <v>1122963</v>
      </c>
      <c r="N13" s="249">
        <f>H13</f>
        <v>676536</v>
      </c>
    </row>
    <row r="14" spans="1:256" ht="19.5" customHeight="1" x14ac:dyDescent="0.25">
      <c r="A14" s="35">
        <v>9</v>
      </c>
      <c r="B14" s="281" t="s">
        <v>8</v>
      </c>
      <c r="C14" s="252" t="s">
        <v>178</v>
      </c>
      <c r="D14" s="252" t="s">
        <v>178</v>
      </c>
      <c r="E14" s="252" t="s">
        <v>178</v>
      </c>
      <c r="F14" s="252" t="s">
        <v>178</v>
      </c>
      <c r="G14" s="251">
        <v>56085.96</v>
      </c>
      <c r="H14" s="251">
        <v>119941</v>
      </c>
      <c r="I14" s="257" t="s">
        <v>178</v>
      </c>
      <c r="J14" s="257" t="s">
        <v>178</v>
      </c>
      <c r="K14" s="256" t="s">
        <v>178</v>
      </c>
      <c r="L14" s="256" t="s">
        <v>178</v>
      </c>
      <c r="M14" s="246">
        <f>G14</f>
        <v>56085.96</v>
      </c>
      <c r="N14" s="249">
        <f>H14</f>
        <v>119941</v>
      </c>
    </row>
    <row r="15" spans="1:256" ht="18.75" x14ac:dyDescent="0.25">
      <c r="A15" s="35">
        <v>10</v>
      </c>
      <c r="B15" s="281" t="s">
        <v>42</v>
      </c>
      <c r="C15" s="250"/>
      <c r="D15" s="250"/>
      <c r="E15" s="250"/>
      <c r="F15" s="250"/>
      <c r="G15" s="251"/>
      <c r="H15" s="251"/>
      <c r="I15" s="255"/>
      <c r="J15" s="255"/>
      <c r="K15" s="250"/>
      <c r="L15" s="250"/>
      <c r="M15" s="246">
        <f>C15+E15+G15+I15+K15</f>
        <v>0</v>
      </c>
      <c r="N15" s="249">
        <f>D15+F15+H15+J15+L15</f>
        <v>0</v>
      </c>
    </row>
    <row r="16" spans="1:256" ht="31.5" x14ac:dyDescent="0.25">
      <c r="A16" s="35">
        <v>11</v>
      </c>
      <c r="B16" s="279" t="s">
        <v>111</v>
      </c>
      <c r="C16" s="245">
        <v>83393.679999999993</v>
      </c>
      <c r="D16" s="245">
        <v>105362.3</v>
      </c>
      <c r="E16" s="245">
        <v>1406464.15</v>
      </c>
      <c r="F16" s="245">
        <v>1662104.7</v>
      </c>
      <c r="G16" s="251">
        <v>993260</v>
      </c>
      <c r="H16" s="251">
        <v>938460</v>
      </c>
      <c r="I16" s="245"/>
      <c r="J16" s="245"/>
      <c r="K16" s="245"/>
      <c r="L16" s="245"/>
      <c r="M16" s="246">
        <f t="shared" ref="M16:N18" si="2">C16+E16+G16+I16+K16</f>
        <v>2483117.83</v>
      </c>
      <c r="N16" s="249">
        <f t="shared" si="2"/>
        <v>2705927</v>
      </c>
      <c r="O16" s="665"/>
    </row>
    <row r="17" spans="1:20" ht="31.5" x14ac:dyDescent="0.25">
      <c r="A17" s="35">
        <v>12</v>
      </c>
      <c r="B17" s="279" t="s">
        <v>9</v>
      </c>
      <c r="C17" s="246">
        <f t="shared" ref="C17:L17" si="3">C6+C7-C16</f>
        <v>13806815.489999998</v>
      </c>
      <c r="D17" s="246">
        <f t="shared" si="3"/>
        <v>16638944.899999999</v>
      </c>
      <c r="E17" s="246">
        <f t="shared" si="3"/>
        <v>0</v>
      </c>
      <c r="F17" s="246">
        <f t="shared" si="3"/>
        <v>0</v>
      </c>
      <c r="G17" s="248">
        <f t="shared" si="3"/>
        <v>539198.27</v>
      </c>
      <c r="H17" s="248">
        <f t="shared" si="3"/>
        <v>397215.27</v>
      </c>
      <c r="I17" s="246">
        <f t="shared" si="3"/>
        <v>0</v>
      </c>
      <c r="J17" s="246">
        <f t="shared" si="3"/>
        <v>0</v>
      </c>
      <c r="K17" s="246">
        <f t="shared" si="3"/>
        <v>0</v>
      </c>
      <c r="L17" s="246">
        <f t="shared" si="3"/>
        <v>0</v>
      </c>
      <c r="M17" s="246">
        <f t="shared" si="2"/>
        <v>14346013.759999998</v>
      </c>
      <c r="N17" s="249">
        <f t="shared" si="2"/>
        <v>17036160.169999998</v>
      </c>
    </row>
    <row r="18" spans="1:20" ht="48.75" customHeight="1" thickBot="1" x14ac:dyDescent="0.3">
      <c r="A18" s="182">
        <v>13</v>
      </c>
      <c r="B18" s="283" t="s">
        <v>612</v>
      </c>
      <c r="C18" s="258">
        <v>0</v>
      </c>
      <c r="D18" s="258">
        <v>0</v>
      </c>
      <c r="E18" s="258">
        <v>0</v>
      </c>
      <c r="F18" s="258">
        <v>0</v>
      </c>
      <c r="G18" s="259">
        <v>0</v>
      </c>
      <c r="H18" s="259">
        <v>0</v>
      </c>
      <c r="I18" s="258">
        <v>0</v>
      </c>
      <c r="J18" s="258">
        <v>0</v>
      </c>
      <c r="K18" s="258">
        <v>0</v>
      </c>
      <c r="L18" s="258">
        <v>0</v>
      </c>
      <c r="M18" s="260">
        <f t="shared" si="2"/>
        <v>0</v>
      </c>
      <c r="N18" s="261">
        <f t="shared" si="2"/>
        <v>0</v>
      </c>
    </row>
    <row r="19" spans="1:20" x14ac:dyDescent="0.25">
      <c r="F19" s="366"/>
      <c r="H19" s="366"/>
      <c r="I19" s="184"/>
      <c r="J19" s="184"/>
    </row>
    <row r="20" spans="1:20" x14ac:dyDescent="0.25">
      <c r="A20" s="184" t="s">
        <v>43</v>
      </c>
      <c r="B20" s="184"/>
      <c r="C20" s="184"/>
      <c r="E20" s="184"/>
      <c r="F20" s="184"/>
      <c r="G20" s="184"/>
      <c r="H20" s="184"/>
      <c r="I20" s="184"/>
      <c r="J20" s="184"/>
      <c r="K20" s="184"/>
      <c r="L20" s="184"/>
      <c r="M20" s="184"/>
      <c r="N20" s="184"/>
    </row>
    <row r="21" spans="1:20" x14ac:dyDescent="0.25">
      <c r="A21" s="184" t="s">
        <v>44</v>
      </c>
      <c r="B21" s="184"/>
      <c r="C21" s="184"/>
      <c r="D21" s="184"/>
      <c r="E21" s="184"/>
      <c r="F21" s="184"/>
      <c r="G21" s="184"/>
      <c r="H21" s="184"/>
      <c r="I21" s="455"/>
      <c r="J21" s="453"/>
      <c r="K21" s="453"/>
      <c r="L21" s="453"/>
      <c r="M21" s="453"/>
      <c r="N21" s="453"/>
      <c r="O21" s="454"/>
      <c r="P21" s="454"/>
      <c r="Q21" s="454"/>
      <c r="R21" s="454"/>
      <c r="S21" s="454"/>
      <c r="T21" s="454"/>
    </row>
    <row r="22" spans="1:20" ht="33" customHeight="1" x14ac:dyDescent="0.25">
      <c r="A22" s="830" t="s">
        <v>45</v>
      </c>
      <c r="B22" s="830"/>
      <c r="C22" s="830"/>
      <c r="D22" s="184"/>
      <c r="E22" s="184"/>
      <c r="F22" s="184"/>
      <c r="G22" s="184"/>
      <c r="H22" s="184"/>
      <c r="I22" s="452"/>
      <c r="J22" s="184"/>
      <c r="K22" s="184"/>
      <c r="L22" s="184"/>
      <c r="M22" s="184"/>
      <c r="N22" s="184"/>
    </row>
    <row r="23" spans="1:20" x14ac:dyDescent="0.25">
      <c r="L23" s="184"/>
    </row>
  </sheetData>
  <mergeCells count="11">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4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D6" sqref="D6"/>
    </sheetView>
  </sheetViews>
  <sheetFormatPr defaultColWidth="9.140625" defaultRowHeight="15.75" x14ac:dyDescent="0.2"/>
  <cols>
    <col min="1" max="1" width="10.5703125" style="11" customWidth="1"/>
    <col min="2" max="2" width="43.140625" style="60" customWidth="1"/>
    <col min="3" max="3" width="28.42578125" style="10" customWidth="1"/>
    <col min="4" max="4" width="46.5703125" style="10" customWidth="1"/>
    <col min="5" max="5" width="29.5703125" style="10" customWidth="1"/>
    <col min="6" max="6" width="15.85546875" style="10" customWidth="1"/>
    <col min="7" max="16384" width="9.140625" style="10"/>
  </cols>
  <sheetData>
    <row r="1" spans="1:8" ht="50.1" customHeight="1" thickBot="1" x14ac:dyDescent="0.25">
      <c r="A1" s="673" t="s">
        <v>832</v>
      </c>
      <c r="B1" s="674"/>
      <c r="C1" s="674"/>
      <c r="D1" s="675"/>
    </row>
    <row r="2" spans="1:8" ht="35.1" customHeight="1" x14ac:dyDescent="0.2">
      <c r="A2" s="670" t="s">
        <v>907</v>
      </c>
      <c r="B2" s="671"/>
      <c r="C2" s="671"/>
      <c r="D2" s="672"/>
    </row>
    <row r="3" spans="1:8" ht="31.5" x14ac:dyDescent="0.2">
      <c r="A3" s="99" t="s">
        <v>114</v>
      </c>
      <c r="B3" s="87" t="s">
        <v>166</v>
      </c>
      <c r="C3" s="87" t="s">
        <v>833</v>
      </c>
      <c r="D3" s="29" t="s">
        <v>754</v>
      </c>
    </row>
    <row r="4" spans="1:8" s="12" customFormat="1" ht="18" customHeight="1" x14ac:dyDescent="0.2">
      <c r="A4" s="95"/>
      <c r="B4" s="98" t="s">
        <v>157</v>
      </c>
      <c r="C4" s="78" t="s">
        <v>158</v>
      </c>
      <c r="D4" s="79" t="s">
        <v>159</v>
      </c>
      <c r="F4" s="10"/>
      <c r="G4" s="10"/>
      <c r="H4" s="10"/>
    </row>
    <row r="5" spans="1:8" s="12" customFormat="1" ht="31.5" x14ac:dyDescent="0.2">
      <c r="A5" s="95">
        <v>1</v>
      </c>
      <c r="B5" s="58" t="s">
        <v>752</v>
      </c>
      <c r="C5" s="52">
        <f>C6+C11+C12+C13+C14+C15+C16+C17+C18+C19+C20+C21+C9+C10</f>
        <v>27759204.449999999</v>
      </c>
      <c r="D5" s="57"/>
      <c r="F5" s="10"/>
      <c r="G5" s="10"/>
      <c r="H5" s="10"/>
    </row>
    <row r="6" spans="1:8" ht="182.25" customHeight="1" x14ac:dyDescent="0.2">
      <c r="A6" s="95">
        <v>2</v>
      </c>
      <c r="B6" s="666" t="s">
        <v>743</v>
      </c>
      <c r="C6" s="122">
        <v>15121467.949999999</v>
      </c>
      <c r="D6" s="558" t="s">
        <v>888</v>
      </c>
    </row>
    <row r="7" spans="1:8" ht="31.5" x14ac:dyDescent="0.2">
      <c r="A7" s="95">
        <v>3</v>
      </c>
      <c r="B7" s="108" t="s">
        <v>751</v>
      </c>
      <c r="C7" s="52"/>
      <c r="D7" s="118"/>
    </row>
    <row r="8" spans="1:8" x14ac:dyDescent="0.2">
      <c r="A8" s="95">
        <v>4</v>
      </c>
      <c r="B8" s="398" t="s">
        <v>735</v>
      </c>
      <c r="C8" s="122">
        <v>0</v>
      </c>
      <c r="D8" s="106"/>
    </row>
    <row r="9" spans="1:8" x14ac:dyDescent="0.2">
      <c r="A9" s="95">
        <v>5</v>
      </c>
      <c r="B9" s="398" t="s">
        <v>736</v>
      </c>
      <c r="C9" s="122">
        <v>36170.519999999997</v>
      </c>
      <c r="D9" s="106" t="s">
        <v>889</v>
      </c>
    </row>
    <row r="10" spans="1:8" ht="261.75" customHeight="1" x14ac:dyDescent="0.2">
      <c r="A10" s="95">
        <v>6</v>
      </c>
      <c r="B10" s="398" t="s">
        <v>737</v>
      </c>
      <c r="C10" s="122">
        <v>595134.16</v>
      </c>
      <c r="D10" s="106" t="s">
        <v>890</v>
      </c>
    </row>
    <row r="11" spans="1:8" ht="49.5" customHeight="1" x14ac:dyDescent="0.2">
      <c r="A11" s="95">
        <v>7</v>
      </c>
      <c r="B11" s="108" t="s">
        <v>744</v>
      </c>
      <c r="C11" s="122">
        <v>38643.550000000003</v>
      </c>
      <c r="D11" s="106" t="s">
        <v>891</v>
      </c>
    </row>
    <row r="12" spans="1:8" x14ac:dyDescent="0.2">
      <c r="A12" s="95">
        <v>8</v>
      </c>
      <c r="B12" s="397" t="s">
        <v>738</v>
      </c>
      <c r="C12" s="122">
        <v>0</v>
      </c>
      <c r="D12" s="106"/>
    </row>
    <row r="13" spans="1:8" x14ac:dyDescent="0.2">
      <c r="A13" s="95">
        <v>9</v>
      </c>
      <c r="B13" s="397" t="s">
        <v>739</v>
      </c>
      <c r="C13" s="122">
        <v>0</v>
      </c>
      <c r="D13" s="106" t="s">
        <v>892</v>
      </c>
    </row>
    <row r="14" spans="1:8" ht="101.25" customHeight="1" x14ac:dyDescent="0.2">
      <c r="A14" s="95">
        <v>10</v>
      </c>
      <c r="B14" s="397" t="s">
        <v>740</v>
      </c>
      <c r="C14" s="122">
        <v>0</v>
      </c>
      <c r="D14" s="106" t="s">
        <v>893</v>
      </c>
    </row>
    <row r="15" spans="1:8" ht="31.5" x14ac:dyDescent="0.2">
      <c r="A15" s="95">
        <v>11</v>
      </c>
      <c r="B15" s="397" t="s">
        <v>741</v>
      </c>
      <c r="C15" s="122">
        <v>0</v>
      </c>
      <c r="D15" s="118"/>
    </row>
    <row r="16" spans="1:8" x14ac:dyDescent="0.2">
      <c r="A16" s="95">
        <v>12</v>
      </c>
      <c r="B16" s="397" t="s">
        <v>742</v>
      </c>
      <c r="C16" s="122">
        <v>0</v>
      </c>
      <c r="D16" s="118"/>
    </row>
    <row r="17" spans="1:4" ht="114" customHeight="1" x14ac:dyDescent="0.2">
      <c r="A17" s="95">
        <v>13</v>
      </c>
      <c r="B17" s="397" t="s">
        <v>745</v>
      </c>
      <c r="C17" s="122">
        <v>153388.68</v>
      </c>
      <c r="D17" s="106" t="s">
        <v>894</v>
      </c>
    </row>
    <row r="18" spans="1:4" ht="129.75" customHeight="1" x14ac:dyDescent="0.2">
      <c r="A18" s="95">
        <v>14</v>
      </c>
      <c r="B18" s="108" t="s">
        <v>746</v>
      </c>
      <c r="C18" s="122">
        <v>425980.3</v>
      </c>
      <c r="D18" s="106" t="s">
        <v>895</v>
      </c>
    </row>
    <row r="19" spans="1:4" x14ac:dyDescent="0.2">
      <c r="A19" s="95">
        <v>15</v>
      </c>
      <c r="B19" s="308" t="s">
        <v>747</v>
      </c>
      <c r="C19" s="122">
        <v>0</v>
      </c>
      <c r="D19" s="106"/>
    </row>
    <row r="20" spans="1:4" x14ac:dyDescent="0.2">
      <c r="A20" s="95">
        <v>16</v>
      </c>
      <c r="B20" s="108" t="s">
        <v>748</v>
      </c>
      <c r="C20" s="122">
        <v>0</v>
      </c>
      <c r="D20" s="106" t="s">
        <v>896</v>
      </c>
    </row>
    <row r="21" spans="1:4" ht="353.25" customHeight="1" x14ac:dyDescent="0.2">
      <c r="A21" s="95">
        <v>17</v>
      </c>
      <c r="B21" s="108" t="s">
        <v>750</v>
      </c>
      <c r="C21" s="139">
        <v>11388419.289999999</v>
      </c>
      <c r="D21" s="119" t="s">
        <v>897</v>
      </c>
    </row>
    <row r="22" spans="1:4" x14ac:dyDescent="0.2">
      <c r="A22" s="396">
        <v>18</v>
      </c>
      <c r="B22" s="404" t="s">
        <v>749</v>
      </c>
      <c r="C22" s="139">
        <v>0</v>
      </c>
      <c r="D22" s="119"/>
    </row>
    <row r="23" spans="1:4" x14ac:dyDescent="0.2">
      <c r="A23" s="396">
        <v>19</v>
      </c>
      <c r="B23" s="100" t="s">
        <v>546</v>
      </c>
      <c r="C23" s="139">
        <v>0</v>
      </c>
      <c r="D23" s="119"/>
    </row>
    <row r="24" spans="1:4" ht="32.25" thickBot="1" x14ac:dyDescent="0.25">
      <c r="A24" s="96">
        <v>20</v>
      </c>
      <c r="B24" s="70" t="s">
        <v>753</v>
      </c>
      <c r="C24" s="307">
        <f>+C5+C22+C23</f>
        <v>27759204.449999999</v>
      </c>
      <c r="D24" s="67"/>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4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K38"/>
  <sheetViews>
    <sheetView zoomScale="90" zoomScaleNormal="90" workbookViewId="0">
      <pane xSplit="2" ySplit="5" topLeftCell="C24" activePane="bottomRight" state="frozen"/>
      <selection pane="topRight" activeCell="C1" sqref="C1"/>
      <selection pane="bottomLeft" activeCell="A6" sqref="A6"/>
      <selection pane="bottomRight" activeCell="J38" sqref="J38"/>
    </sheetView>
  </sheetViews>
  <sheetFormatPr defaultColWidth="9.140625" defaultRowHeight="15.75" x14ac:dyDescent="0.2"/>
  <cols>
    <col min="1" max="1" width="7.7109375" style="16" customWidth="1"/>
    <col min="2" max="2" width="47.5703125" style="17" customWidth="1"/>
    <col min="3" max="3" width="17.85546875" style="18" customWidth="1"/>
    <col min="4" max="4" width="16.85546875" style="18" customWidth="1"/>
    <col min="5" max="5" width="17.140625" style="18" customWidth="1"/>
    <col min="6" max="6" width="18.140625" style="18" customWidth="1"/>
    <col min="7" max="7" width="17.42578125" style="18" customWidth="1"/>
    <col min="8" max="8" width="17" style="18" customWidth="1"/>
    <col min="9" max="9" width="11.28515625" style="18" customWidth="1"/>
    <col min="10" max="16384" width="9.140625" style="18"/>
  </cols>
  <sheetData>
    <row r="1" spans="1:11" s="22" customFormat="1" ht="69" customHeight="1" thickBot="1" x14ac:dyDescent="0.25">
      <c r="A1" s="843" t="s">
        <v>834</v>
      </c>
      <c r="B1" s="844"/>
      <c r="C1" s="844"/>
      <c r="D1" s="844"/>
      <c r="E1" s="844"/>
      <c r="F1" s="844"/>
      <c r="G1" s="844"/>
      <c r="H1" s="845"/>
      <c r="I1" s="216"/>
    </row>
    <row r="2" spans="1:11" s="22" customFormat="1" ht="35.1" customHeight="1" x14ac:dyDescent="0.2">
      <c r="A2" s="725" t="s">
        <v>898</v>
      </c>
      <c r="B2" s="726"/>
      <c r="C2" s="726"/>
      <c r="D2" s="726"/>
      <c r="E2" s="726"/>
      <c r="F2" s="726"/>
      <c r="G2" s="726"/>
      <c r="H2" s="727"/>
    </row>
    <row r="3" spans="1:11" ht="27" customHeight="1" x14ac:dyDescent="0.2">
      <c r="A3" s="770" t="s">
        <v>114</v>
      </c>
      <c r="B3" s="690" t="s">
        <v>191</v>
      </c>
      <c r="C3" s="731" t="s">
        <v>172</v>
      </c>
      <c r="D3" s="731"/>
      <c r="E3" s="731" t="s">
        <v>173</v>
      </c>
      <c r="F3" s="731"/>
      <c r="G3" s="846" t="s">
        <v>118</v>
      </c>
      <c r="H3" s="847"/>
    </row>
    <row r="4" spans="1:11" ht="33" customHeight="1" x14ac:dyDescent="0.2">
      <c r="A4" s="688"/>
      <c r="B4" s="730"/>
      <c r="C4" s="406" t="s">
        <v>32</v>
      </c>
      <c r="D4" s="406" t="s">
        <v>107</v>
      </c>
      <c r="E4" s="406" t="s">
        <v>32</v>
      </c>
      <c r="F4" s="406" t="s">
        <v>107</v>
      </c>
      <c r="G4" s="406" t="s">
        <v>32</v>
      </c>
      <c r="H4" s="408" t="s">
        <v>107</v>
      </c>
    </row>
    <row r="5" spans="1:11" ht="21.6" customHeight="1" x14ac:dyDescent="0.2">
      <c r="A5" s="405"/>
      <c r="B5" s="407"/>
      <c r="C5" s="36" t="s">
        <v>157</v>
      </c>
      <c r="D5" s="36" t="s">
        <v>158</v>
      </c>
      <c r="E5" s="36" t="s">
        <v>159</v>
      </c>
      <c r="F5" s="36" t="s">
        <v>165</v>
      </c>
      <c r="G5" s="36" t="s">
        <v>15</v>
      </c>
      <c r="H5" s="217" t="s">
        <v>16</v>
      </c>
    </row>
    <row r="6" spans="1:11" ht="18" customHeight="1" x14ac:dyDescent="0.2">
      <c r="A6" s="218">
        <v>1</v>
      </c>
      <c r="B6" s="378" t="s">
        <v>720</v>
      </c>
      <c r="C6" s="170">
        <f>C7</f>
        <v>0</v>
      </c>
      <c r="D6" s="170">
        <f>D8</f>
        <v>0</v>
      </c>
      <c r="E6" s="170">
        <f>E7</f>
        <v>0</v>
      </c>
      <c r="F6" s="170">
        <f>F8</f>
        <v>0</v>
      </c>
      <c r="G6" s="170">
        <f>C6+E6</f>
        <v>0</v>
      </c>
      <c r="H6" s="219">
        <f>D6+F6</f>
        <v>0</v>
      </c>
      <c r="K6" s="344"/>
    </row>
    <row r="7" spans="1:11" ht="18" customHeight="1" x14ac:dyDescent="0.2">
      <c r="A7" s="218">
        <v>2</v>
      </c>
      <c r="B7" s="379" t="s">
        <v>756</v>
      </c>
      <c r="C7" s="171"/>
      <c r="D7" s="244" t="s">
        <v>576</v>
      </c>
      <c r="E7" s="171"/>
      <c r="F7" s="244" t="s">
        <v>576</v>
      </c>
      <c r="G7" s="400">
        <f t="shared" ref="G7" si="0">C7+E7</f>
        <v>0</v>
      </c>
      <c r="H7" s="401" t="s">
        <v>576</v>
      </c>
      <c r="K7" s="344"/>
    </row>
    <row r="8" spans="1:11" ht="18" customHeight="1" x14ac:dyDescent="0.2">
      <c r="A8" s="218">
        <f t="shared" ref="A8:A11" si="1">A7+1</f>
        <v>3</v>
      </c>
      <c r="B8" s="379" t="s">
        <v>757</v>
      </c>
      <c r="C8" s="244" t="s">
        <v>576</v>
      </c>
      <c r="D8" s="171"/>
      <c r="E8" s="244" t="s">
        <v>576</v>
      </c>
      <c r="F8" s="171"/>
      <c r="G8" s="402" t="s">
        <v>576</v>
      </c>
      <c r="H8" s="403">
        <f t="shared" ref="H8:H11" si="2">D8+F8</f>
        <v>0</v>
      </c>
      <c r="I8" s="344"/>
      <c r="J8" s="344"/>
      <c r="K8" s="344"/>
    </row>
    <row r="9" spans="1:11" ht="18" customHeight="1" x14ac:dyDescent="0.2">
      <c r="A9" s="218">
        <f t="shared" si="1"/>
        <v>4</v>
      </c>
      <c r="B9" s="378" t="s">
        <v>721</v>
      </c>
      <c r="C9" s="170">
        <f>SUM(C10:C11)</f>
        <v>0</v>
      </c>
      <c r="D9" s="170">
        <f>SUM(D10:D11)</f>
        <v>0</v>
      </c>
      <c r="E9" s="170">
        <f>SUM(E10:E11)</f>
        <v>0</v>
      </c>
      <c r="F9" s="170">
        <f>SUM(F10:F11)</f>
        <v>0</v>
      </c>
      <c r="G9" s="170">
        <f>C9+E9</f>
        <v>0</v>
      </c>
      <c r="H9" s="219">
        <f t="shared" si="2"/>
        <v>0</v>
      </c>
      <c r="I9" s="344"/>
      <c r="J9" s="344"/>
      <c r="K9" s="344"/>
    </row>
    <row r="10" spans="1:11" ht="18" customHeight="1" x14ac:dyDescent="0.2">
      <c r="A10" s="218">
        <f t="shared" si="1"/>
        <v>5</v>
      </c>
      <c r="B10" s="379" t="s">
        <v>758</v>
      </c>
      <c r="C10" s="171"/>
      <c r="D10" s="244" t="s">
        <v>576</v>
      </c>
      <c r="E10" s="171"/>
      <c r="F10" s="244" t="s">
        <v>576</v>
      </c>
      <c r="G10" s="400">
        <f>C10+E10</f>
        <v>0</v>
      </c>
      <c r="H10" s="401" t="s">
        <v>576</v>
      </c>
      <c r="I10" s="344"/>
      <c r="J10" s="344"/>
      <c r="K10" s="344"/>
    </row>
    <row r="11" spans="1:11" ht="18" customHeight="1" x14ac:dyDescent="0.2">
      <c r="A11" s="218">
        <f t="shared" si="1"/>
        <v>6</v>
      </c>
      <c r="B11" s="379" t="s">
        <v>759</v>
      </c>
      <c r="C11" s="244" t="s">
        <v>576</v>
      </c>
      <c r="D11" s="171"/>
      <c r="E11" s="244" t="s">
        <v>576</v>
      </c>
      <c r="F11" s="171"/>
      <c r="G11" s="402" t="s">
        <v>576</v>
      </c>
      <c r="H11" s="403">
        <f t="shared" si="2"/>
        <v>0</v>
      </c>
      <c r="I11" s="409"/>
      <c r="J11" s="344"/>
      <c r="K11" s="344"/>
    </row>
    <row r="12" spans="1:11" ht="18" customHeight="1" x14ac:dyDescent="0.2">
      <c r="A12" s="218">
        <v>7</v>
      </c>
      <c r="B12" s="378" t="s">
        <v>684</v>
      </c>
      <c r="C12" s="170">
        <f>SUM(C13:C14)</f>
        <v>2171368.96</v>
      </c>
      <c r="D12" s="170">
        <f t="shared" ref="D12:F12" si="3">SUM(D13:D14)</f>
        <v>222803.94</v>
      </c>
      <c r="E12" s="170">
        <f t="shared" si="3"/>
        <v>284595.98</v>
      </c>
      <c r="F12" s="170">
        <f t="shared" si="3"/>
        <v>46023.72</v>
      </c>
      <c r="G12" s="170">
        <f>C12+E12</f>
        <v>2455964.94</v>
      </c>
      <c r="H12" s="219">
        <f>D12+F12</f>
        <v>268827.66000000003</v>
      </c>
      <c r="I12" s="410"/>
      <c r="J12" s="344"/>
      <c r="K12" s="344"/>
    </row>
    <row r="13" spans="1:11" ht="18" customHeight="1" x14ac:dyDescent="0.2">
      <c r="A13" s="218">
        <v>8</v>
      </c>
      <c r="B13" s="379" t="s">
        <v>686</v>
      </c>
      <c r="C13" s="244">
        <v>2171368.96</v>
      </c>
      <c r="D13" s="244" t="s">
        <v>576</v>
      </c>
      <c r="E13" s="244">
        <v>284595.98</v>
      </c>
      <c r="F13" s="244" t="s">
        <v>576</v>
      </c>
      <c r="G13" s="400">
        <f>C13+E13</f>
        <v>2455964.94</v>
      </c>
      <c r="H13" s="401" t="s">
        <v>576</v>
      </c>
      <c r="I13" s="410"/>
      <c r="J13" s="344"/>
      <c r="K13" s="344"/>
    </row>
    <row r="14" spans="1:11" ht="18" customHeight="1" x14ac:dyDescent="0.2">
      <c r="A14" s="218">
        <v>9</v>
      </c>
      <c r="B14" s="379" t="s">
        <v>687</v>
      </c>
      <c r="C14" s="244" t="s">
        <v>576</v>
      </c>
      <c r="D14" s="171">
        <v>222803.94</v>
      </c>
      <c r="E14" s="244" t="s">
        <v>576</v>
      </c>
      <c r="F14" s="171">
        <v>46023.72</v>
      </c>
      <c r="G14" s="402" t="s">
        <v>576</v>
      </c>
      <c r="H14" s="403">
        <f>D14+F14</f>
        <v>268827.66000000003</v>
      </c>
      <c r="I14" s="410"/>
      <c r="J14" s="344"/>
      <c r="K14" s="344"/>
    </row>
    <row r="15" spans="1:11" ht="18" customHeight="1" x14ac:dyDescent="0.2">
      <c r="A15" s="218">
        <v>10</v>
      </c>
      <c r="B15" s="169" t="s">
        <v>685</v>
      </c>
      <c r="C15" s="170">
        <f>SUM(C16:C17)</f>
        <v>907609.9</v>
      </c>
      <c r="D15" s="170">
        <f t="shared" ref="D15:F15" si="4">SUM(D16:D17)</f>
        <v>171792.96</v>
      </c>
      <c r="E15" s="170">
        <f t="shared" si="4"/>
        <v>0</v>
      </c>
      <c r="F15" s="170">
        <f t="shared" si="4"/>
        <v>0</v>
      </c>
      <c r="G15" s="170">
        <f>C15+E15</f>
        <v>907609.9</v>
      </c>
      <c r="H15" s="219">
        <f>D15+F15</f>
        <v>171792.96</v>
      </c>
      <c r="I15" s="410"/>
      <c r="J15" s="344"/>
      <c r="K15" s="344"/>
    </row>
    <row r="16" spans="1:11" ht="18" customHeight="1" x14ac:dyDescent="0.2">
      <c r="A16" s="218">
        <v>11</v>
      </c>
      <c r="B16" s="173" t="s">
        <v>760</v>
      </c>
      <c r="C16" s="244">
        <v>907609.9</v>
      </c>
      <c r="D16" s="244" t="s">
        <v>576</v>
      </c>
      <c r="E16" s="244"/>
      <c r="F16" s="244" t="s">
        <v>576</v>
      </c>
      <c r="G16" s="400">
        <f>C16+E16</f>
        <v>907609.9</v>
      </c>
      <c r="H16" s="401" t="s">
        <v>576</v>
      </c>
      <c r="I16" s="410"/>
      <c r="J16" s="344"/>
      <c r="K16" s="344"/>
    </row>
    <row r="17" spans="1:11" ht="18" customHeight="1" x14ac:dyDescent="0.2">
      <c r="A17" s="218">
        <v>12</v>
      </c>
      <c r="B17" s="173" t="s">
        <v>761</v>
      </c>
      <c r="C17" s="244" t="s">
        <v>576</v>
      </c>
      <c r="D17" s="171">
        <f>106777.64+65015.32</f>
        <v>171792.96</v>
      </c>
      <c r="E17" s="244" t="s">
        <v>576</v>
      </c>
      <c r="F17" s="171"/>
      <c r="G17" s="402" t="s">
        <v>576</v>
      </c>
      <c r="H17" s="403">
        <f>D17+F17</f>
        <v>171792.96</v>
      </c>
      <c r="I17" s="410"/>
      <c r="J17" s="344"/>
      <c r="K17" s="344"/>
    </row>
    <row r="18" spans="1:11" ht="44.25" customHeight="1" x14ac:dyDescent="0.2">
      <c r="A18" s="218">
        <v>13</v>
      </c>
      <c r="B18" s="378" t="s">
        <v>770</v>
      </c>
      <c r="C18" s="170">
        <f>C6+C9+C12+C15</f>
        <v>3078978.86</v>
      </c>
      <c r="D18" s="170">
        <f>D6+D9+D12+D15</f>
        <v>394596.9</v>
      </c>
      <c r="E18" s="170">
        <f>E6+E9+E12+E15</f>
        <v>284595.98</v>
      </c>
      <c r="F18" s="170">
        <f t="shared" ref="F18" si="5">F6+F9+F12+F15</f>
        <v>46023.72</v>
      </c>
      <c r="G18" s="170">
        <f>C18+E18</f>
        <v>3363574.84</v>
      </c>
      <c r="H18" s="170">
        <f>D18+F18</f>
        <v>440620.62</v>
      </c>
      <c r="I18" s="410"/>
      <c r="J18" s="344"/>
      <c r="K18" s="344"/>
    </row>
    <row r="19" spans="1:11" ht="45" customHeight="1" x14ac:dyDescent="0.2">
      <c r="A19" s="218">
        <v>14</v>
      </c>
      <c r="B19" s="378" t="s">
        <v>769</v>
      </c>
      <c r="C19" s="170">
        <f>C20+C23+C26+C29+C32</f>
        <v>31778.65</v>
      </c>
      <c r="D19" s="170">
        <f>D20+D23+D26+D29+D32</f>
        <v>3738.67</v>
      </c>
      <c r="E19" s="170">
        <f>E20+E23+E26+E29+E32</f>
        <v>8255.92</v>
      </c>
      <c r="F19" s="170">
        <f>F20+F23+F26+F29+F32</f>
        <v>971.29</v>
      </c>
      <c r="G19" s="170">
        <f>C19+E19</f>
        <v>40034.57</v>
      </c>
      <c r="H19" s="170">
        <f>D19+F19</f>
        <v>4709.96</v>
      </c>
      <c r="I19" s="410"/>
      <c r="J19" s="344"/>
      <c r="K19" s="344"/>
    </row>
    <row r="20" spans="1:11" ht="18" customHeight="1" x14ac:dyDescent="0.2">
      <c r="A20" s="218">
        <v>15</v>
      </c>
      <c r="B20" s="169" t="s">
        <v>755</v>
      </c>
      <c r="C20" s="170">
        <f>SUM(C21:C22)</f>
        <v>0</v>
      </c>
      <c r="D20" s="170">
        <f t="shared" ref="D20:F20" si="6">SUM(D21:D22)</f>
        <v>0</v>
      </c>
      <c r="E20" s="170">
        <f t="shared" si="6"/>
        <v>0</v>
      </c>
      <c r="F20" s="170">
        <f t="shared" si="6"/>
        <v>0</v>
      </c>
      <c r="G20" s="170">
        <f>SUM(G21:G22)</f>
        <v>0</v>
      </c>
      <c r="H20" s="219">
        <f t="shared" ref="H20" si="7">SUM(H21:H22)</f>
        <v>0</v>
      </c>
      <c r="I20" s="410"/>
      <c r="J20" s="344"/>
      <c r="K20" s="344"/>
    </row>
    <row r="21" spans="1:11" ht="18" customHeight="1" x14ac:dyDescent="0.2">
      <c r="A21" s="218">
        <v>16</v>
      </c>
      <c r="B21" s="173" t="s">
        <v>762</v>
      </c>
      <c r="C21" s="172"/>
      <c r="D21" s="244" t="s">
        <v>576</v>
      </c>
      <c r="E21" s="172"/>
      <c r="F21" s="244" t="s">
        <v>576</v>
      </c>
      <c r="G21" s="400">
        <f t="shared" ref="G21:H28" si="8">C21+E21</f>
        <v>0</v>
      </c>
      <c r="H21" s="401" t="s">
        <v>576</v>
      </c>
      <c r="I21" s="345"/>
      <c r="J21" s="344"/>
      <c r="K21" s="344"/>
    </row>
    <row r="22" spans="1:11" ht="18" customHeight="1" x14ac:dyDescent="0.2">
      <c r="A22" s="218">
        <v>17</v>
      </c>
      <c r="B22" s="173" t="s">
        <v>763</v>
      </c>
      <c r="C22" s="244" t="s">
        <v>576</v>
      </c>
      <c r="D22" s="172"/>
      <c r="E22" s="244" t="s">
        <v>576</v>
      </c>
      <c r="F22" s="172"/>
      <c r="G22" s="402" t="s">
        <v>576</v>
      </c>
      <c r="H22" s="403">
        <f t="shared" si="8"/>
        <v>0</v>
      </c>
      <c r="I22" s="345"/>
      <c r="J22" s="344"/>
      <c r="K22" s="344"/>
    </row>
    <row r="23" spans="1:11" ht="18" customHeight="1" x14ac:dyDescent="0.2">
      <c r="A23" s="218">
        <v>18</v>
      </c>
      <c r="B23" s="399" t="s">
        <v>764</v>
      </c>
      <c r="C23" s="170">
        <f>SUM(C24:C25)</f>
        <v>0</v>
      </c>
      <c r="D23" s="170">
        <f t="shared" ref="D23:H23" si="9">SUM(D24:D25)</f>
        <v>0</v>
      </c>
      <c r="E23" s="170">
        <f t="shared" si="9"/>
        <v>0</v>
      </c>
      <c r="F23" s="170">
        <f t="shared" si="9"/>
        <v>0</v>
      </c>
      <c r="G23" s="170">
        <f t="shared" si="9"/>
        <v>0</v>
      </c>
      <c r="H23" s="219">
        <f t="shared" si="9"/>
        <v>0</v>
      </c>
      <c r="I23" s="344"/>
      <c r="J23" s="344"/>
      <c r="K23" s="344"/>
    </row>
    <row r="24" spans="1:11" ht="18" customHeight="1" x14ac:dyDescent="0.2">
      <c r="A24" s="346">
        <v>19</v>
      </c>
      <c r="B24" s="173" t="s">
        <v>765</v>
      </c>
      <c r="C24" s="172"/>
      <c r="D24" s="244" t="s">
        <v>576</v>
      </c>
      <c r="E24" s="172"/>
      <c r="F24" s="244" t="s">
        <v>576</v>
      </c>
      <c r="G24" s="400"/>
      <c r="H24" s="401" t="s">
        <v>576</v>
      </c>
      <c r="I24" s="344"/>
      <c r="J24" s="344"/>
      <c r="K24" s="344"/>
    </row>
    <row r="25" spans="1:11" ht="18" customHeight="1" x14ac:dyDescent="0.2">
      <c r="A25" s="218">
        <v>20</v>
      </c>
      <c r="B25" s="173" t="s">
        <v>766</v>
      </c>
      <c r="C25" s="244" t="s">
        <v>576</v>
      </c>
      <c r="D25" s="172"/>
      <c r="E25" s="244" t="s">
        <v>576</v>
      </c>
      <c r="F25" s="172"/>
      <c r="G25" s="402" t="s">
        <v>576</v>
      </c>
      <c r="H25" s="403">
        <f t="shared" si="8"/>
        <v>0</v>
      </c>
      <c r="I25" s="344"/>
      <c r="J25" s="344"/>
      <c r="K25" s="344"/>
    </row>
    <row r="26" spans="1:11" ht="18" customHeight="1" x14ac:dyDescent="0.2">
      <c r="A26" s="346">
        <v>21</v>
      </c>
      <c r="B26" s="399" t="s">
        <v>853</v>
      </c>
      <c r="C26" s="170">
        <f>SUM(C27:C28)</f>
        <v>0</v>
      </c>
      <c r="D26" s="170">
        <f t="shared" ref="D26:F26" si="10">SUM(D27:D28)</f>
        <v>0</v>
      </c>
      <c r="E26" s="170">
        <f t="shared" si="10"/>
        <v>0</v>
      </c>
      <c r="F26" s="170">
        <f t="shared" si="10"/>
        <v>0</v>
      </c>
      <c r="G26" s="170">
        <f>C26+E26</f>
        <v>0</v>
      </c>
      <c r="H26" s="219">
        <f>D26+F26</f>
        <v>0</v>
      </c>
      <c r="I26" s="344"/>
      <c r="J26" s="344"/>
      <c r="K26" s="344"/>
    </row>
    <row r="27" spans="1:11" ht="18" customHeight="1" x14ac:dyDescent="0.2">
      <c r="A27" s="218">
        <v>22</v>
      </c>
      <c r="B27" s="173" t="s">
        <v>767</v>
      </c>
      <c r="C27" s="172"/>
      <c r="D27" s="244" t="s">
        <v>576</v>
      </c>
      <c r="E27" s="172"/>
      <c r="F27" s="244" t="s">
        <v>576</v>
      </c>
      <c r="G27" s="400">
        <f t="shared" si="8"/>
        <v>0</v>
      </c>
      <c r="H27" s="401" t="s">
        <v>576</v>
      </c>
      <c r="I27" s="344"/>
      <c r="J27" s="344"/>
      <c r="K27" s="344"/>
    </row>
    <row r="28" spans="1:11" ht="18" customHeight="1" x14ac:dyDescent="0.2">
      <c r="A28" s="346">
        <v>23</v>
      </c>
      <c r="B28" s="411" t="s">
        <v>768</v>
      </c>
      <c r="C28" s="244" t="s">
        <v>576</v>
      </c>
      <c r="D28" s="171">
        <v>0</v>
      </c>
      <c r="E28" s="244" t="s">
        <v>576</v>
      </c>
      <c r="F28" s="171">
        <v>0</v>
      </c>
      <c r="G28" s="402" t="s">
        <v>576</v>
      </c>
      <c r="H28" s="403">
        <f t="shared" si="8"/>
        <v>0</v>
      </c>
      <c r="I28" s="344"/>
      <c r="J28" s="344"/>
      <c r="K28" s="344"/>
    </row>
    <row r="29" spans="1:11" ht="18" customHeight="1" x14ac:dyDescent="0.2">
      <c r="A29" s="475" t="s">
        <v>773</v>
      </c>
      <c r="B29" s="476" t="s">
        <v>847</v>
      </c>
      <c r="C29" s="477">
        <f>SUM(C30:C31)</f>
        <v>31778.65</v>
      </c>
      <c r="D29" s="477">
        <f t="shared" ref="D29:F29" si="11">SUM(D30:D31)</f>
        <v>3738.67</v>
      </c>
      <c r="E29" s="477">
        <f t="shared" si="11"/>
        <v>0</v>
      </c>
      <c r="F29" s="477">
        <f t="shared" si="11"/>
        <v>0</v>
      </c>
      <c r="G29" s="477">
        <f>C29+E29</f>
        <v>31778.65</v>
      </c>
      <c r="H29" s="478">
        <f>D29+F29</f>
        <v>3738.67</v>
      </c>
      <c r="I29" s="344"/>
      <c r="J29" s="344"/>
      <c r="K29" s="344"/>
    </row>
    <row r="30" spans="1:11" ht="18" customHeight="1" x14ac:dyDescent="0.2">
      <c r="A30" s="475" t="s">
        <v>774</v>
      </c>
      <c r="B30" s="479" t="s">
        <v>686</v>
      </c>
      <c r="C30" s="480">
        <v>31778.65</v>
      </c>
      <c r="D30" s="481" t="s">
        <v>576</v>
      </c>
      <c r="E30" s="480" t="s">
        <v>576</v>
      </c>
      <c r="F30" s="481" t="s">
        <v>576</v>
      </c>
      <c r="G30" s="482">
        <f>C30</f>
        <v>31778.65</v>
      </c>
      <c r="H30" s="483" t="s">
        <v>576</v>
      </c>
      <c r="I30" s="344"/>
      <c r="J30" s="344"/>
      <c r="K30" s="344"/>
    </row>
    <row r="31" spans="1:11" ht="18" customHeight="1" x14ac:dyDescent="0.2">
      <c r="A31" s="475" t="s">
        <v>848</v>
      </c>
      <c r="B31" s="479" t="s">
        <v>687</v>
      </c>
      <c r="C31" s="480" t="s">
        <v>576</v>
      </c>
      <c r="D31" s="484">
        <v>3738.67</v>
      </c>
      <c r="E31" s="480" t="s">
        <v>576</v>
      </c>
      <c r="F31" s="480" t="s">
        <v>576</v>
      </c>
      <c r="G31" s="485" t="s">
        <v>576</v>
      </c>
      <c r="H31" s="486">
        <f>D31</f>
        <v>3738.67</v>
      </c>
      <c r="I31" s="344"/>
      <c r="J31" s="344"/>
      <c r="K31" s="344"/>
    </row>
    <row r="32" spans="1:11" ht="18" customHeight="1" x14ac:dyDescent="0.2">
      <c r="A32" s="475" t="s">
        <v>849</v>
      </c>
      <c r="B32" s="476" t="s">
        <v>850</v>
      </c>
      <c r="C32" s="477">
        <v>0</v>
      </c>
      <c r="D32" s="477">
        <f t="shared" ref="D32" si="12">SUM(D34)</f>
        <v>0</v>
      </c>
      <c r="E32" s="477">
        <f>SUM(E33:E34)</f>
        <v>8255.92</v>
      </c>
      <c r="F32" s="477">
        <f>SUM(F33:F34)</f>
        <v>971.29</v>
      </c>
      <c r="G32" s="477">
        <f>C32+E32</f>
        <v>8255.92</v>
      </c>
      <c r="H32" s="478">
        <f>D32+F32</f>
        <v>971.29</v>
      </c>
      <c r="I32" s="344"/>
      <c r="J32" s="344"/>
      <c r="K32" s="344"/>
    </row>
    <row r="33" spans="1:11" ht="18" customHeight="1" x14ac:dyDescent="0.2">
      <c r="A33" s="475" t="s">
        <v>851</v>
      </c>
      <c r="B33" s="479" t="s">
        <v>686</v>
      </c>
      <c r="C33" s="480" t="s">
        <v>576</v>
      </c>
      <c r="D33" s="481" t="s">
        <v>576</v>
      </c>
      <c r="E33" s="480">
        <v>8255.92</v>
      </c>
      <c r="F33" s="481" t="s">
        <v>576</v>
      </c>
      <c r="G33" s="482">
        <f>E33</f>
        <v>8255.92</v>
      </c>
      <c r="H33" s="483" t="s">
        <v>576</v>
      </c>
      <c r="I33" s="344"/>
      <c r="J33" s="344"/>
      <c r="K33" s="344"/>
    </row>
    <row r="34" spans="1:11" ht="18" customHeight="1" x14ac:dyDescent="0.2">
      <c r="A34" s="475" t="s">
        <v>852</v>
      </c>
      <c r="B34" s="479" t="s">
        <v>687</v>
      </c>
      <c r="C34" s="480" t="s">
        <v>576</v>
      </c>
      <c r="D34" s="484" t="s">
        <v>576</v>
      </c>
      <c r="E34" s="480" t="s">
        <v>576</v>
      </c>
      <c r="F34" s="484">
        <v>971.29</v>
      </c>
      <c r="G34" s="485" t="s">
        <v>576</v>
      </c>
      <c r="H34" s="486">
        <f>F34</f>
        <v>971.29</v>
      </c>
      <c r="I34" s="344"/>
      <c r="J34" s="344"/>
      <c r="K34" s="344"/>
    </row>
    <row r="35" spans="1:11" ht="18" customHeight="1" thickBot="1" x14ac:dyDescent="0.25">
      <c r="A35" s="220">
        <v>24</v>
      </c>
      <c r="B35" s="239" t="s">
        <v>772</v>
      </c>
      <c r="C35" s="221">
        <f>C18+C19</f>
        <v>3110757.51</v>
      </c>
      <c r="D35" s="221">
        <f t="shared" ref="D35:H35" si="13">D18+D19</f>
        <v>398335.57</v>
      </c>
      <c r="E35" s="221">
        <f t="shared" si="13"/>
        <v>292851.89999999997</v>
      </c>
      <c r="F35" s="221">
        <f t="shared" si="13"/>
        <v>46995.01</v>
      </c>
      <c r="G35" s="221">
        <f t="shared" si="13"/>
        <v>3403609.4099999997</v>
      </c>
      <c r="H35" s="221">
        <f t="shared" si="13"/>
        <v>445330.58</v>
      </c>
      <c r="I35" s="345"/>
      <c r="J35" s="344"/>
      <c r="K35" s="344"/>
    </row>
    <row r="36" spans="1:11" x14ac:dyDescent="0.2">
      <c r="I36" s="345"/>
    </row>
    <row r="37" spans="1:11" x14ac:dyDescent="0.2">
      <c r="A37" s="371" t="s">
        <v>717</v>
      </c>
      <c r="B37" s="372" t="s">
        <v>771</v>
      </c>
      <c r="C37" s="372"/>
      <c r="D37" s="372"/>
      <c r="I37" s="345"/>
    </row>
    <row r="38" spans="1:11" x14ac:dyDescent="0.2">
      <c r="I38" s="345"/>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5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H14" sqref="H14"/>
    </sheetView>
  </sheetViews>
  <sheetFormatPr defaultColWidth="9.140625" defaultRowHeight="15.75" x14ac:dyDescent="0.25"/>
  <cols>
    <col min="1" max="1" width="9.5703125" style="3" customWidth="1"/>
    <col min="2" max="2" width="58.42578125" style="1" customWidth="1"/>
    <col min="3" max="3" width="22.140625" style="15" customWidth="1"/>
    <col min="4" max="4" width="21.140625" style="15" customWidth="1"/>
    <col min="5" max="5" width="24.140625" style="15" customWidth="1"/>
    <col min="6" max="16384" width="9.140625" style="1"/>
  </cols>
  <sheetData>
    <row r="1" spans="1:9" ht="80.25" customHeight="1" thickBot="1" x14ac:dyDescent="0.3">
      <c r="A1" s="848" t="s">
        <v>835</v>
      </c>
      <c r="B1" s="849"/>
      <c r="C1" s="849"/>
      <c r="D1" s="849"/>
      <c r="E1" s="850"/>
      <c r="F1" s="6"/>
      <c r="G1" s="6"/>
    </row>
    <row r="2" spans="1:9" ht="35.1" customHeight="1" x14ac:dyDescent="0.25">
      <c r="A2" s="670" t="s">
        <v>898</v>
      </c>
      <c r="B2" s="671"/>
      <c r="C2" s="671"/>
      <c r="D2" s="671"/>
      <c r="E2" s="672"/>
      <c r="F2" s="6"/>
      <c r="G2" s="6"/>
    </row>
    <row r="3" spans="1:9" s="9" customFormat="1" ht="46.9" customHeight="1" x14ac:dyDescent="0.25">
      <c r="A3" s="272" t="s">
        <v>114</v>
      </c>
      <c r="B3" s="274" t="s">
        <v>191</v>
      </c>
      <c r="C3" s="274" t="s">
        <v>172</v>
      </c>
      <c r="D3" s="274" t="s">
        <v>173</v>
      </c>
      <c r="E3" s="275" t="s">
        <v>115</v>
      </c>
    </row>
    <row r="4" spans="1:9" s="9" customFormat="1" ht="16.5" customHeight="1" x14ac:dyDescent="0.25">
      <c r="A4" s="272"/>
      <c r="B4" s="274"/>
      <c r="C4" s="274" t="s">
        <v>157</v>
      </c>
      <c r="D4" s="274" t="s">
        <v>158</v>
      </c>
      <c r="E4" s="275" t="s">
        <v>12</v>
      </c>
    </row>
    <row r="5" spans="1:9" s="9" customFormat="1" ht="17.45" customHeight="1" x14ac:dyDescent="0.25">
      <c r="A5" s="272"/>
      <c r="B5" s="148" t="s">
        <v>223</v>
      </c>
      <c r="C5" s="56"/>
      <c r="D5" s="56"/>
      <c r="E5" s="111"/>
    </row>
    <row r="6" spans="1:9" s="9" customFormat="1" ht="17.45" customHeight="1" x14ac:dyDescent="0.25">
      <c r="A6" s="110">
        <v>1</v>
      </c>
      <c r="B6" s="97" t="s">
        <v>251</v>
      </c>
      <c r="C6" s="42">
        <f>SUM(C7:C10)</f>
        <v>2671016.66</v>
      </c>
      <c r="D6" s="42">
        <f>SUM(D7:D10)</f>
        <v>0</v>
      </c>
      <c r="E6" s="43">
        <f>C6+D6</f>
        <v>2671016.66</v>
      </c>
    </row>
    <row r="7" spans="1:9" s="15" customFormat="1" x14ac:dyDescent="0.2">
      <c r="A7" s="25">
        <f>A6+1</f>
        <v>2</v>
      </c>
      <c r="B7" s="108" t="s">
        <v>80</v>
      </c>
      <c r="C7" s="44">
        <v>2650016.66</v>
      </c>
      <c r="D7" s="122"/>
      <c r="E7" s="43">
        <f>C7+D7</f>
        <v>2650016.66</v>
      </c>
    </row>
    <row r="8" spans="1:9" s="15" customFormat="1" x14ac:dyDescent="0.2">
      <c r="A8" s="25">
        <f>A7+1</f>
        <v>3</v>
      </c>
      <c r="B8" s="108" t="s">
        <v>249</v>
      </c>
      <c r="C8" s="44">
        <v>21000</v>
      </c>
      <c r="D8" s="44"/>
      <c r="E8" s="43">
        <f t="shared" ref="E8:E16" si="0">C8+D8</f>
        <v>21000</v>
      </c>
      <c r="G8" s="277"/>
    </row>
    <row r="9" spans="1:9" s="15" customFormat="1" x14ac:dyDescent="0.2">
      <c r="A9" s="25">
        <f>A8+1</f>
        <v>4</v>
      </c>
      <c r="B9" s="108"/>
      <c r="C9" s="44"/>
      <c r="D9" s="44"/>
      <c r="E9" s="43"/>
    </row>
    <row r="10" spans="1:9" s="15" customFormat="1" x14ac:dyDescent="0.2">
      <c r="A10" s="25">
        <f>A9+1</f>
        <v>5</v>
      </c>
      <c r="B10" s="108"/>
      <c r="C10" s="44"/>
      <c r="D10" s="44"/>
      <c r="E10" s="43">
        <f t="shared" si="0"/>
        <v>0</v>
      </c>
    </row>
    <row r="11" spans="1:9" s="15" customFormat="1" x14ac:dyDescent="0.2">
      <c r="A11" s="35"/>
      <c r="B11" s="148" t="s">
        <v>545</v>
      </c>
      <c r="C11" s="56"/>
      <c r="D11" s="56"/>
      <c r="E11" s="111"/>
    </row>
    <row r="12" spans="1:9" x14ac:dyDescent="0.25">
      <c r="A12" s="35">
        <v>6</v>
      </c>
      <c r="B12" s="108" t="s">
        <v>5</v>
      </c>
      <c r="C12" s="124">
        <v>2775.35</v>
      </c>
      <c r="D12" s="124"/>
      <c r="E12" s="43">
        <f t="shared" si="0"/>
        <v>2775.35</v>
      </c>
    </row>
    <row r="13" spans="1:9" x14ac:dyDescent="0.25">
      <c r="A13" s="35">
        <v>7</v>
      </c>
      <c r="B13" s="108" t="s">
        <v>6</v>
      </c>
      <c r="C13" s="44">
        <v>1725</v>
      </c>
      <c r="D13" s="44"/>
      <c r="E13" s="43">
        <f t="shared" si="0"/>
        <v>1725</v>
      </c>
    </row>
    <row r="14" spans="1:9" s="37" customFormat="1" x14ac:dyDescent="0.25">
      <c r="A14" s="35"/>
      <c r="B14" s="69"/>
      <c r="C14" s="140"/>
      <c r="D14" s="140"/>
      <c r="E14" s="111"/>
    </row>
    <row r="15" spans="1:9" x14ac:dyDescent="0.25">
      <c r="A15" s="35">
        <v>8</v>
      </c>
      <c r="B15" s="69" t="s">
        <v>252</v>
      </c>
      <c r="C15" s="125">
        <f>SUM(C16:C17)</f>
        <v>0</v>
      </c>
      <c r="D15" s="125">
        <f>SUM(D16:D17)</f>
        <v>0</v>
      </c>
      <c r="E15" s="43">
        <f t="shared" si="0"/>
        <v>0</v>
      </c>
    </row>
    <row r="16" spans="1:9" ht="31.5" x14ac:dyDescent="0.25">
      <c r="A16" s="35" t="s">
        <v>250</v>
      </c>
      <c r="B16" s="263" t="s">
        <v>599</v>
      </c>
      <c r="C16" s="124"/>
      <c r="D16" s="124"/>
      <c r="E16" s="43">
        <f t="shared" si="0"/>
        <v>0</v>
      </c>
      <c r="I16" s="276"/>
    </row>
    <row r="17" spans="1:5" x14ac:dyDescent="0.25">
      <c r="A17" s="35"/>
      <c r="B17" s="69"/>
      <c r="C17" s="140"/>
      <c r="D17" s="140"/>
      <c r="E17" s="111"/>
    </row>
    <row r="18" spans="1:5" ht="16.5" thickBot="1" x14ac:dyDescent="0.3">
      <c r="A18" s="113">
        <v>9</v>
      </c>
      <c r="B18" s="114" t="s">
        <v>529</v>
      </c>
      <c r="C18" s="53">
        <f>C6+C12+C13+C15</f>
        <v>2675517.0100000002</v>
      </c>
      <c r="D18" s="53">
        <f>D6+D12+D13+D15</f>
        <v>0</v>
      </c>
      <c r="E18" s="123">
        <f>E6+E12+E13+E15</f>
        <v>2675517.0100000002</v>
      </c>
    </row>
    <row r="19" spans="1:5" x14ac:dyDescent="0.25">
      <c r="E19" s="18"/>
    </row>
    <row r="21" spans="1:5" x14ac:dyDescent="0.25">
      <c r="B21" s="163"/>
      <c r="C21" s="3"/>
    </row>
    <row r="22" spans="1:5" x14ac:dyDescent="0.25">
      <c r="B22" s="3"/>
      <c r="C22" s="3"/>
    </row>
    <row r="23" spans="1:5" x14ac:dyDescent="0.25">
      <c r="B23" s="3"/>
      <c r="C23" s="3"/>
    </row>
    <row r="24" spans="1:5" x14ac:dyDescent="0.25">
      <c r="D24" s="277"/>
    </row>
  </sheetData>
  <protectedRanges>
    <protectedRange sqref="C8:D10" name="Rozsah2_1"/>
    <protectedRange sqref="C11:D11" name="Rozsah2_2"/>
  </protectedRanges>
  <mergeCells count="2">
    <mergeCell ref="A1:E1"/>
    <mergeCell ref="A2:E2"/>
  </mergeCells>
  <phoneticPr fontId="5" type="noConversion"/>
  <pageMargins left="0.79" right="0.74803149606299213" top="0.98425196850393704" bottom="0.77" header="0.51181102362204722" footer="0.51181102362204722"/>
  <pageSetup paperSize="9" scale="9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9"/>
  <sheetViews>
    <sheetView zoomScale="90" zoomScaleNormal="90" workbookViewId="0">
      <pane xSplit="2" ySplit="5" topLeftCell="C6" activePane="bottomRight" state="frozen"/>
      <selection pane="topRight" activeCell="C1" sqref="C1"/>
      <selection pane="bottomLeft" activeCell="A6" sqref="A6"/>
      <selection pane="bottomRight" activeCell="I30" sqref="I30"/>
    </sheetView>
  </sheetViews>
  <sheetFormatPr defaultColWidth="9.140625" defaultRowHeight="15.75" x14ac:dyDescent="0.2"/>
  <cols>
    <col min="1" max="1" width="9.140625" style="15"/>
    <col min="2" max="2" width="75.42578125" style="61" customWidth="1"/>
    <col min="3" max="6" width="17.28515625" style="15" customWidth="1"/>
    <col min="7" max="7" width="66.42578125" style="15" customWidth="1"/>
    <col min="8" max="16384" width="9.140625" style="15"/>
  </cols>
  <sheetData>
    <row r="1" spans="1:7" ht="35.1" customHeight="1" thickBot="1" x14ac:dyDescent="0.25">
      <c r="A1" s="667" t="s">
        <v>836</v>
      </c>
      <c r="B1" s="858"/>
      <c r="C1" s="858"/>
      <c r="D1" s="858"/>
      <c r="E1" s="858"/>
      <c r="F1" s="859"/>
    </row>
    <row r="2" spans="1:7" ht="35.1" customHeight="1" x14ac:dyDescent="0.2">
      <c r="A2" s="725" t="s">
        <v>901</v>
      </c>
      <c r="B2" s="771"/>
      <c r="C2" s="772" t="s">
        <v>614</v>
      </c>
      <c r="D2" s="772"/>
      <c r="E2" s="772"/>
      <c r="F2" s="773"/>
    </row>
    <row r="3" spans="1:7" ht="22.9" customHeight="1" x14ac:dyDescent="0.2">
      <c r="A3" s="688" t="s">
        <v>114</v>
      </c>
      <c r="B3" s="730" t="s">
        <v>191</v>
      </c>
      <c r="C3" s="722">
        <v>2020</v>
      </c>
      <c r="D3" s="722"/>
      <c r="E3" s="722">
        <v>2021</v>
      </c>
      <c r="F3" s="781"/>
    </row>
    <row r="4" spans="1:7" ht="75" customHeight="1" x14ac:dyDescent="0.2">
      <c r="A4" s="688"/>
      <c r="B4" s="730"/>
      <c r="C4" s="349" t="s">
        <v>17</v>
      </c>
      <c r="D4" s="349" t="s">
        <v>108</v>
      </c>
      <c r="E4" s="349" t="s">
        <v>17</v>
      </c>
      <c r="F4" s="350" t="s">
        <v>109</v>
      </c>
    </row>
    <row r="5" spans="1:7" x14ac:dyDescent="0.2">
      <c r="A5" s="25"/>
      <c r="B5" s="86"/>
      <c r="C5" s="33" t="s">
        <v>157</v>
      </c>
      <c r="D5" s="33" t="s">
        <v>158</v>
      </c>
      <c r="E5" s="33" t="s">
        <v>159</v>
      </c>
      <c r="F5" s="34" t="s">
        <v>165</v>
      </c>
    </row>
    <row r="6" spans="1:7" ht="31.5" x14ac:dyDescent="0.2">
      <c r="A6" s="25">
        <v>1</v>
      </c>
      <c r="B6" s="375" t="s">
        <v>722</v>
      </c>
      <c r="C6" s="109">
        <f>C7+C10+C13+C16+C19+C22</f>
        <v>48160</v>
      </c>
      <c r="D6" s="109">
        <f t="shared" ref="D6:F6" si="0">D7+D10+D13+D16+D19+D22</f>
        <v>319</v>
      </c>
      <c r="E6" s="109">
        <f t="shared" si="0"/>
        <v>67146</v>
      </c>
      <c r="F6" s="109">
        <f t="shared" si="0"/>
        <v>331</v>
      </c>
      <c r="G6" s="561"/>
    </row>
    <row r="7" spans="1:7" x14ac:dyDescent="0.2">
      <c r="A7" s="25">
        <v>2</v>
      </c>
      <c r="B7" s="375" t="s">
        <v>723</v>
      </c>
      <c r="C7" s="109">
        <f>SUM(C8:C9)</f>
        <v>2542</v>
      </c>
      <c r="D7" s="109">
        <f t="shared" ref="D7:F7" si="1">SUM(D8:D9)</f>
        <v>6</v>
      </c>
      <c r="E7" s="109">
        <f t="shared" si="1"/>
        <v>22232</v>
      </c>
      <c r="F7" s="355">
        <f t="shared" si="1"/>
        <v>63</v>
      </c>
      <c r="G7" s="299"/>
    </row>
    <row r="8" spans="1:7" x14ac:dyDescent="0.2">
      <c r="A8" s="25">
        <v>3</v>
      </c>
      <c r="B8" s="374" t="s">
        <v>19</v>
      </c>
      <c r="C8" s="127">
        <v>2542</v>
      </c>
      <c r="D8" s="127">
        <v>6</v>
      </c>
      <c r="E8" s="127">
        <v>22232</v>
      </c>
      <c r="F8" s="141">
        <v>63</v>
      </c>
      <c r="G8" s="299"/>
    </row>
    <row r="9" spans="1:7" ht="18.75" x14ac:dyDescent="0.2">
      <c r="A9" s="25">
        <v>4</v>
      </c>
      <c r="B9" s="374" t="s">
        <v>724</v>
      </c>
      <c r="C9" s="127"/>
      <c r="D9" s="127"/>
      <c r="E9" s="127"/>
      <c r="F9" s="141"/>
      <c r="G9" s="299"/>
    </row>
    <row r="10" spans="1:7" ht="21" customHeight="1" x14ac:dyDescent="0.2">
      <c r="A10" s="25">
        <v>5</v>
      </c>
      <c r="B10" s="375" t="s">
        <v>627</v>
      </c>
      <c r="C10" s="109">
        <f>SUM(C11:C12)</f>
        <v>21050</v>
      </c>
      <c r="D10" s="109">
        <f t="shared" ref="D10:F10" si="2">SUM(D11:D12)</f>
        <v>125</v>
      </c>
      <c r="E10" s="109">
        <f t="shared" si="2"/>
        <v>22200</v>
      </c>
      <c r="F10" s="355">
        <f t="shared" si="2"/>
        <v>124</v>
      </c>
      <c r="G10" s="299"/>
    </row>
    <row r="11" spans="1:7" x14ac:dyDescent="0.2">
      <c r="A11" s="25">
        <v>6</v>
      </c>
      <c r="B11" s="374" t="s">
        <v>19</v>
      </c>
      <c r="C11" s="127">
        <v>21050</v>
      </c>
      <c r="D11" s="127">
        <v>125</v>
      </c>
      <c r="E11" s="127">
        <v>22200</v>
      </c>
      <c r="F11" s="141">
        <v>124</v>
      </c>
      <c r="G11" s="299"/>
    </row>
    <row r="12" spans="1:7" ht="18.75" x14ac:dyDescent="0.2">
      <c r="A12" s="25">
        <v>7</v>
      </c>
      <c r="B12" s="374" t="s">
        <v>724</v>
      </c>
      <c r="C12" s="127"/>
      <c r="D12" s="127"/>
      <c r="E12" s="127"/>
      <c r="F12" s="141"/>
      <c r="G12" s="299"/>
    </row>
    <row r="13" spans="1:7" x14ac:dyDescent="0.2">
      <c r="A13" s="25">
        <v>8</v>
      </c>
      <c r="B13" s="375" t="s">
        <v>628</v>
      </c>
      <c r="C13" s="109">
        <f>C14+C15</f>
        <v>12468</v>
      </c>
      <c r="D13" s="109">
        <f t="shared" ref="D13:F13" si="3">D14+D15</f>
        <v>111</v>
      </c>
      <c r="E13" s="109">
        <f t="shared" si="3"/>
        <v>17051</v>
      </c>
      <c r="F13" s="355">
        <f t="shared" si="3"/>
        <v>119</v>
      </c>
      <c r="G13" s="299"/>
    </row>
    <row r="14" spans="1:7" x14ac:dyDescent="0.2">
      <c r="A14" s="25">
        <v>9</v>
      </c>
      <c r="B14" s="374" t="s">
        <v>19</v>
      </c>
      <c r="C14" s="127">
        <v>12468</v>
      </c>
      <c r="D14" s="127">
        <v>111</v>
      </c>
      <c r="E14" s="127">
        <v>17051</v>
      </c>
      <c r="F14" s="141">
        <v>119</v>
      </c>
      <c r="G14" s="299"/>
    </row>
    <row r="15" spans="1:7" ht="18.75" x14ac:dyDescent="0.2">
      <c r="A15" s="25">
        <v>10</v>
      </c>
      <c r="B15" s="374" t="s">
        <v>724</v>
      </c>
      <c r="C15" s="127"/>
      <c r="D15" s="127"/>
      <c r="E15" s="127"/>
      <c r="F15" s="141"/>
      <c r="G15" s="299"/>
    </row>
    <row r="16" spans="1:7" x14ac:dyDescent="0.2">
      <c r="A16" s="25">
        <v>11</v>
      </c>
      <c r="B16" s="375" t="s">
        <v>725</v>
      </c>
      <c r="C16" s="109">
        <f>SUM(C17:C18)</f>
        <v>2000</v>
      </c>
      <c r="D16" s="109">
        <f t="shared" ref="D16:F16" si="4">SUM(D17:D18)</f>
        <v>8</v>
      </c>
      <c r="E16" s="109">
        <f t="shared" si="4"/>
        <v>1020</v>
      </c>
      <c r="F16" s="355">
        <f t="shared" si="4"/>
        <v>12</v>
      </c>
    </row>
    <row r="17" spans="1:6" x14ac:dyDescent="0.2">
      <c r="A17" s="25">
        <v>12</v>
      </c>
      <c r="B17" s="374" t="s">
        <v>19</v>
      </c>
      <c r="C17" s="127">
        <v>2000</v>
      </c>
      <c r="D17" s="127">
        <v>8</v>
      </c>
      <c r="E17" s="127">
        <v>1020</v>
      </c>
      <c r="F17" s="141">
        <v>12</v>
      </c>
    </row>
    <row r="18" spans="1:6" ht="18.75" x14ac:dyDescent="0.2">
      <c r="A18" s="25">
        <v>13</v>
      </c>
      <c r="B18" s="374" t="s">
        <v>724</v>
      </c>
      <c r="C18" s="127"/>
      <c r="D18" s="127"/>
      <c r="E18" s="127"/>
      <c r="F18" s="141"/>
    </row>
    <row r="19" spans="1:6" x14ac:dyDescent="0.2">
      <c r="A19" s="25">
        <v>14</v>
      </c>
      <c r="B19" s="375" t="s">
        <v>726</v>
      </c>
      <c r="C19" s="109">
        <f>SUM(C20:C21)</f>
        <v>3000</v>
      </c>
      <c r="D19" s="109">
        <f t="shared" ref="D19:F19" si="5">SUM(D20:D21)</f>
        <v>12</v>
      </c>
      <c r="E19" s="109">
        <f t="shared" si="5"/>
        <v>1700</v>
      </c>
      <c r="F19" s="355">
        <f t="shared" si="5"/>
        <v>2</v>
      </c>
    </row>
    <row r="20" spans="1:6" x14ac:dyDescent="0.2">
      <c r="A20" s="25">
        <v>15</v>
      </c>
      <c r="B20" s="374" t="s">
        <v>19</v>
      </c>
      <c r="C20" s="127">
        <v>1400</v>
      </c>
      <c r="D20" s="127">
        <v>4</v>
      </c>
      <c r="E20" s="127">
        <v>1700</v>
      </c>
      <c r="F20" s="141">
        <v>2</v>
      </c>
    </row>
    <row r="21" spans="1:6" ht="18.75" x14ac:dyDescent="0.2">
      <c r="A21" s="25">
        <v>16</v>
      </c>
      <c r="B21" s="380" t="s">
        <v>724</v>
      </c>
      <c r="C21" s="142">
        <v>1600</v>
      </c>
      <c r="D21" s="142">
        <v>8</v>
      </c>
      <c r="E21" s="142"/>
      <c r="F21" s="143"/>
    </row>
    <row r="22" spans="1:6" x14ac:dyDescent="0.2">
      <c r="A22" s="25">
        <v>17</v>
      </c>
      <c r="B22" s="381" t="s">
        <v>693</v>
      </c>
      <c r="C22" s="109">
        <f>C23+C24</f>
        <v>7100</v>
      </c>
      <c r="D22" s="109">
        <f t="shared" ref="D22:F22" si="6">D23+D24</f>
        <v>57</v>
      </c>
      <c r="E22" s="109">
        <f t="shared" si="6"/>
        <v>2943</v>
      </c>
      <c r="F22" s="355">
        <f t="shared" si="6"/>
        <v>11</v>
      </c>
    </row>
    <row r="23" spans="1:6" x14ac:dyDescent="0.2">
      <c r="A23" s="25">
        <v>18</v>
      </c>
      <c r="B23" s="374" t="s">
        <v>19</v>
      </c>
      <c r="C23" s="142">
        <v>7100</v>
      </c>
      <c r="D23" s="142">
        <v>57</v>
      </c>
      <c r="E23" s="142">
        <v>2943</v>
      </c>
      <c r="F23" s="143">
        <v>11</v>
      </c>
    </row>
    <row r="24" spans="1:6" ht="18.75" x14ac:dyDescent="0.2">
      <c r="A24" s="25">
        <v>19</v>
      </c>
      <c r="B24" s="380" t="s">
        <v>724</v>
      </c>
      <c r="C24" s="142"/>
      <c r="D24" s="142"/>
      <c r="E24" s="142"/>
      <c r="F24" s="143"/>
    </row>
    <row r="25" spans="1:6" ht="19.5" thickBot="1" x14ac:dyDescent="0.25">
      <c r="A25" s="26">
        <v>20</v>
      </c>
      <c r="B25" s="382" t="s">
        <v>727</v>
      </c>
      <c r="C25" s="144" t="s">
        <v>178</v>
      </c>
      <c r="D25" s="145">
        <v>319</v>
      </c>
      <c r="E25" s="144" t="s">
        <v>178</v>
      </c>
      <c r="F25" s="146">
        <v>331</v>
      </c>
    </row>
    <row r="26" spans="1:6" s="104" customFormat="1" x14ac:dyDescent="0.2">
      <c r="A26" s="284"/>
      <c r="B26" s="285"/>
      <c r="C26" s="286"/>
      <c r="D26" s="287"/>
      <c r="E26" s="286"/>
      <c r="F26" s="287"/>
    </row>
    <row r="27" spans="1:6" x14ac:dyDescent="0.2">
      <c r="A27" s="852" t="s">
        <v>536</v>
      </c>
      <c r="B27" s="853"/>
      <c r="C27" s="853"/>
      <c r="D27" s="853"/>
      <c r="E27" s="853"/>
      <c r="F27" s="854"/>
    </row>
    <row r="28" spans="1:6" x14ac:dyDescent="0.2">
      <c r="A28" s="855" t="s">
        <v>537</v>
      </c>
      <c r="B28" s="856"/>
      <c r="C28" s="856"/>
      <c r="D28" s="856"/>
      <c r="E28" s="856"/>
      <c r="F28" s="857"/>
    </row>
    <row r="29" spans="1:6" x14ac:dyDescent="0.2">
      <c r="A29" s="851" t="s">
        <v>623</v>
      </c>
      <c r="B29" s="851"/>
      <c r="C29" s="851"/>
      <c r="D29" s="851"/>
      <c r="E29" s="851"/>
      <c r="F29" s="851"/>
    </row>
  </sheetData>
  <mergeCells count="1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G38"/>
  <sheetViews>
    <sheetView workbookViewId="0">
      <pane xSplit="2" ySplit="4" topLeftCell="C29" activePane="bottomRight" state="frozen"/>
      <selection pane="topRight" activeCell="C1" sqref="C1"/>
      <selection pane="bottomLeft" activeCell="A5" sqref="A5"/>
      <selection pane="bottomRight" activeCell="C36" sqref="C36"/>
    </sheetView>
  </sheetViews>
  <sheetFormatPr defaultColWidth="9.140625" defaultRowHeight="15.75" x14ac:dyDescent="0.25"/>
  <cols>
    <col min="1" max="1" width="10.140625" style="3" customWidth="1"/>
    <col min="2" max="2" width="83" style="50" customWidth="1"/>
    <col min="3" max="3" width="15.42578125" style="1" customWidth="1"/>
    <col min="4" max="4" width="14.28515625" style="1" customWidth="1"/>
    <col min="5" max="5" width="14.7109375" style="1" customWidth="1"/>
    <col min="6" max="16384" width="9.140625" style="1"/>
  </cols>
  <sheetData>
    <row r="1" spans="1:7" ht="50.1" customHeight="1" thickBot="1" x14ac:dyDescent="0.3">
      <c r="A1" s="673" t="s">
        <v>812</v>
      </c>
      <c r="B1" s="674"/>
      <c r="C1" s="674"/>
      <c r="D1" s="674"/>
      <c r="E1" s="675"/>
      <c r="F1" s="6"/>
      <c r="G1" s="6"/>
    </row>
    <row r="2" spans="1:7" s="14" customFormat="1" ht="38.25" customHeight="1" x14ac:dyDescent="0.2">
      <c r="A2" s="676" t="s">
        <v>899</v>
      </c>
      <c r="B2" s="677"/>
      <c r="C2" s="677"/>
      <c r="D2" s="677"/>
      <c r="E2" s="678"/>
    </row>
    <row r="3" spans="1:7" s="9" customFormat="1" ht="35.25" customHeight="1" x14ac:dyDescent="0.25">
      <c r="A3" s="272" t="s">
        <v>114</v>
      </c>
      <c r="B3" s="278" t="s">
        <v>191</v>
      </c>
      <c r="C3" s="274" t="s">
        <v>172</v>
      </c>
      <c r="D3" s="274" t="s">
        <v>173</v>
      </c>
      <c r="E3" s="29" t="s">
        <v>118</v>
      </c>
    </row>
    <row r="4" spans="1:7" s="15" customFormat="1" ht="17.25" customHeight="1" x14ac:dyDescent="0.2">
      <c r="A4" s="25"/>
      <c r="B4" s="273"/>
      <c r="C4" s="31" t="s">
        <v>157</v>
      </c>
      <c r="D4" s="31" t="s">
        <v>158</v>
      </c>
      <c r="E4" s="32" t="s">
        <v>12</v>
      </c>
    </row>
    <row r="5" spans="1:7" ht="31.5" x14ac:dyDescent="0.25">
      <c r="A5" s="27">
        <v>1</v>
      </c>
      <c r="B5" s="47" t="s">
        <v>564</v>
      </c>
      <c r="C5" s="52">
        <f>SUM(C6:C11)</f>
        <v>444915.72000000003</v>
      </c>
      <c r="D5" s="52">
        <f>SUM(D6:D7)</f>
        <v>0</v>
      </c>
      <c r="E5" s="121">
        <f>C5+D5</f>
        <v>444915.72000000003</v>
      </c>
      <c r="F5" s="162"/>
    </row>
    <row r="6" spans="1:7" x14ac:dyDescent="0.25">
      <c r="A6" s="27" t="s">
        <v>182</v>
      </c>
      <c r="B6" s="48" t="s">
        <v>856</v>
      </c>
      <c r="C6" s="44">
        <v>119000</v>
      </c>
      <c r="D6" s="44"/>
      <c r="E6" s="121">
        <f t="shared" ref="E6:E36" si="0">C6+D6</f>
        <v>119000</v>
      </c>
    </row>
    <row r="7" spans="1:7" x14ac:dyDescent="0.25">
      <c r="A7" s="27" t="s">
        <v>239</v>
      </c>
      <c r="B7" s="48" t="s">
        <v>857</v>
      </c>
      <c r="C7" s="44">
        <v>8000</v>
      </c>
      <c r="D7" s="44"/>
      <c r="E7" s="121">
        <f t="shared" si="0"/>
        <v>8000</v>
      </c>
    </row>
    <row r="8" spans="1:7" x14ac:dyDescent="0.25">
      <c r="A8" s="27" t="s">
        <v>858</v>
      </c>
      <c r="B8" s="48" t="s">
        <v>859</v>
      </c>
      <c r="C8" s="44">
        <v>54715.9</v>
      </c>
      <c r="D8" s="44"/>
      <c r="E8" s="121"/>
    </row>
    <row r="9" spans="1:7" x14ac:dyDescent="0.25">
      <c r="A9" s="27" t="s">
        <v>860</v>
      </c>
      <c r="B9" s="48" t="s">
        <v>861</v>
      </c>
      <c r="C9" s="44">
        <v>55407.26</v>
      </c>
      <c r="D9" s="44"/>
      <c r="E9" s="121"/>
    </row>
    <row r="10" spans="1:7" x14ac:dyDescent="0.25">
      <c r="A10" s="27" t="s">
        <v>862</v>
      </c>
      <c r="B10" s="48" t="s">
        <v>863</v>
      </c>
      <c r="C10" s="44">
        <v>196689</v>
      </c>
      <c r="D10" s="44"/>
      <c r="E10" s="121"/>
    </row>
    <row r="11" spans="1:7" x14ac:dyDescent="0.25">
      <c r="A11" s="27" t="s">
        <v>864</v>
      </c>
      <c r="B11" s="48" t="s">
        <v>865</v>
      </c>
      <c r="C11" s="44">
        <v>11103.56</v>
      </c>
      <c r="D11" s="44"/>
      <c r="E11" s="121"/>
    </row>
    <row r="12" spans="1:7" x14ac:dyDescent="0.25">
      <c r="A12" s="27"/>
      <c r="B12" s="48"/>
      <c r="C12" s="44"/>
      <c r="D12" s="44"/>
      <c r="E12" s="121"/>
    </row>
    <row r="13" spans="1:7" x14ac:dyDescent="0.25">
      <c r="A13" s="27"/>
      <c r="B13" s="48"/>
      <c r="C13" s="44"/>
      <c r="D13" s="44"/>
      <c r="E13" s="121">
        <f t="shared" si="0"/>
        <v>0</v>
      </c>
    </row>
    <row r="14" spans="1:7" x14ac:dyDescent="0.25">
      <c r="A14" s="27">
        <v>2</v>
      </c>
      <c r="B14" s="47" t="s">
        <v>33</v>
      </c>
      <c r="C14" s="52">
        <f>SUM(C15:C16)</f>
        <v>0</v>
      </c>
      <c r="D14" s="52">
        <f>SUM(D15:D16)</f>
        <v>0</v>
      </c>
      <c r="E14" s="121">
        <f t="shared" si="0"/>
        <v>0</v>
      </c>
    </row>
    <row r="15" spans="1:7" x14ac:dyDescent="0.25">
      <c r="A15" s="27" t="s">
        <v>183</v>
      </c>
      <c r="B15" s="48"/>
      <c r="C15" s="44"/>
      <c r="D15" s="44"/>
      <c r="E15" s="121">
        <f t="shared" si="0"/>
        <v>0</v>
      </c>
    </row>
    <row r="16" spans="1:7" x14ac:dyDescent="0.25">
      <c r="A16" s="27" t="s">
        <v>240</v>
      </c>
      <c r="B16" s="48"/>
      <c r="C16" s="44"/>
      <c r="D16" s="44"/>
      <c r="E16" s="121">
        <f t="shared" si="0"/>
        <v>0</v>
      </c>
    </row>
    <row r="17" spans="1:5" x14ac:dyDescent="0.25">
      <c r="A17" s="27"/>
      <c r="B17" s="48"/>
      <c r="C17" s="44"/>
      <c r="D17" s="44"/>
      <c r="E17" s="121">
        <f t="shared" si="0"/>
        <v>0</v>
      </c>
    </row>
    <row r="18" spans="1:5" x14ac:dyDescent="0.25">
      <c r="A18" s="27">
        <v>3</v>
      </c>
      <c r="B18" s="47" t="s">
        <v>141</v>
      </c>
      <c r="C18" s="52">
        <f>SUM(C19:C24)</f>
        <v>93832.1</v>
      </c>
      <c r="D18" s="52">
        <f>SUM(D19:D20)</f>
        <v>0</v>
      </c>
      <c r="E18" s="121">
        <f t="shared" si="0"/>
        <v>93832.1</v>
      </c>
    </row>
    <row r="19" spans="1:5" x14ac:dyDescent="0.25">
      <c r="A19" s="27" t="s">
        <v>184</v>
      </c>
      <c r="B19" s="120" t="s">
        <v>866</v>
      </c>
      <c r="C19" s="44">
        <v>16398</v>
      </c>
      <c r="D19" s="44"/>
      <c r="E19" s="121">
        <f t="shared" si="0"/>
        <v>16398</v>
      </c>
    </row>
    <row r="20" spans="1:5" x14ac:dyDescent="0.25">
      <c r="A20" s="27" t="s">
        <v>241</v>
      </c>
      <c r="B20" s="120" t="s">
        <v>867</v>
      </c>
      <c r="C20" s="44">
        <v>8096.1</v>
      </c>
      <c r="D20" s="44"/>
      <c r="E20" s="121">
        <f t="shared" si="0"/>
        <v>8096.1</v>
      </c>
    </row>
    <row r="21" spans="1:5" x14ac:dyDescent="0.25">
      <c r="A21" s="27" t="s">
        <v>868</v>
      </c>
      <c r="B21" s="120" t="s">
        <v>869</v>
      </c>
      <c r="C21" s="44">
        <v>975</v>
      </c>
      <c r="D21" s="44"/>
      <c r="E21" s="121"/>
    </row>
    <row r="22" spans="1:5" x14ac:dyDescent="0.25">
      <c r="A22" s="27" t="s">
        <v>870</v>
      </c>
      <c r="B22" s="120" t="s">
        <v>871</v>
      </c>
      <c r="C22" s="44">
        <v>9500</v>
      </c>
      <c r="D22" s="44"/>
      <c r="E22" s="121"/>
    </row>
    <row r="23" spans="1:5" s="176" customFormat="1" x14ac:dyDescent="0.25">
      <c r="A23" s="27" t="s">
        <v>872</v>
      </c>
      <c r="B23" s="120" t="s">
        <v>873</v>
      </c>
      <c r="C23" s="44">
        <v>38393</v>
      </c>
      <c r="D23" s="44"/>
      <c r="E23" s="121"/>
    </row>
    <row r="24" spans="1:5" x14ac:dyDescent="0.25">
      <c r="A24" s="27" t="s">
        <v>874</v>
      </c>
      <c r="B24" s="120" t="s">
        <v>875</v>
      </c>
      <c r="C24" s="44">
        <v>20470</v>
      </c>
      <c r="D24" s="44"/>
      <c r="E24" s="121"/>
    </row>
    <row r="25" spans="1:5" x14ac:dyDescent="0.25">
      <c r="A25" s="27"/>
      <c r="B25" s="120"/>
      <c r="C25" s="44"/>
      <c r="D25" s="44"/>
      <c r="E25" s="121"/>
    </row>
    <row r="26" spans="1:5" x14ac:dyDescent="0.25">
      <c r="A26" s="27"/>
      <c r="B26" s="48"/>
      <c r="C26" s="44"/>
      <c r="D26" s="44"/>
      <c r="E26" s="121">
        <f t="shared" si="0"/>
        <v>0</v>
      </c>
    </row>
    <row r="27" spans="1:5" x14ac:dyDescent="0.25">
      <c r="A27" s="27">
        <v>4</v>
      </c>
      <c r="B27" s="47" t="s">
        <v>142</v>
      </c>
      <c r="C27" s="52">
        <f>SUM(C28:C35)</f>
        <v>1188294.3399999999</v>
      </c>
      <c r="D27" s="52">
        <f>SUM(D28:D35)</f>
        <v>273887.42</v>
      </c>
      <c r="E27" s="121">
        <f t="shared" si="0"/>
        <v>1462181.7599999998</v>
      </c>
    </row>
    <row r="28" spans="1:5" x14ac:dyDescent="0.25">
      <c r="A28" s="27" t="s">
        <v>133</v>
      </c>
      <c r="B28" s="48" t="s">
        <v>876</v>
      </c>
      <c r="C28" s="122">
        <v>116290</v>
      </c>
      <c r="D28" s="122"/>
      <c r="E28" s="121">
        <f t="shared" si="0"/>
        <v>116290</v>
      </c>
    </row>
    <row r="29" spans="1:5" x14ac:dyDescent="0.25">
      <c r="A29" s="27" t="s">
        <v>242</v>
      </c>
      <c r="B29" s="48" t="s">
        <v>877</v>
      </c>
      <c r="C29" s="122">
        <v>78531.25</v>
      </c>
      <c r="D29" s="122"/>
      <c r="E29" s="121">
        <f t="shared" si="0"/>
        <v>78531.25</v>
      </c>
    </row>
    <row r="30" spans="1:5" x14ac:dyDescent="0.25">
      <c r="A30" s="27" t="s">
        <v>878</v>
      </c>
      <c r="B30" s="48" t="s">
        <v>879</v>
      </c>
      <c r="C30" s="122">
        <v>13849.34</v>
      </c>
      <c r="D30" s="122"/>
      <c r="E30" s="121"/>
    </row>
    <row r="31" spans="1:5" x14ac:dyDescent="0.25">
      <c r="A31" s="27" t="s">
        <v>880</v>
      </c>
      <c r="B31" s="48" t="s">
        <v>881</v>
      </c>
      <c r="C31" s="122">
        <v>5993.75</v>
      </c>
      <c r="D31" s="122"/>
      <c r="E31" s="121"/>
    </row>
    <row r="32" spans="1:5" x14ac:dyDescent="0.25">
      <c r="A32" s="27" t="s">
        <v>882</v>
      </c>
      <c r="B32" s="48" t="s">
        <v>883</v>
      </c>
      <c r="C32" s="122">
        <v>45000</v>
      </c>
      <c r="D32" s="122"/>
      <c r="E32" s="121"/>
    </row>
    <row r="33" spans="1:5" x14ac:dyDescent="0.25">
      <c r="A33" s="27" t="s">
        <v>884</v>
      </c>
      <c r="B33" s="48" t="s">
        <v>885</v>
      </c>
      <c r="C33" s="122">
        <v>793314.6</v>
      </c>
      <c r="D33" s="122"/>
      <c r="E33" s="121"/>
    </row>
    <row r="34" spans="1:5" x14ac:dyDescent="0.25">
      <c r="A34" s="27" t="s">
        <v>886</v>
      </c>
      <c r="B34" s="48" t="s">
        <v>887</v>
      </c>
      <c r="C34" s="122">
        <v>8250</v>
      </c>
      <c r="D34" s="122"/>
      <c r="E34" s="121"/>
    </row>
    <row r="35" spans="1:5" x14ac:dyDescent="0.25">
      <c r="A35" s="27" t="s">
        <v>909</v>
      </c>
      <c r="B35" s="48" t="s">
        <v>910</v>
      </c>
      <c r="C35" s="44">
        <v>127065.4</v>
      </c>
      <c r="D35" s="44">
        <v>273887.42</v>
      </c>
      <c r="E35" s="121">
        <f t="shared" si="0"/>
        <v>400952.81999999995</v>
      </c>
    </row>
    <row r="36" spans="1:5" ht="16.5" thickBot="1" x14ac:dyDescent="0.3">
      <c r="A36" s="28">
        <v>5</v>
      </c>
      <c r="B36" s="49" t="s">
        <v>174</v>
      </c>
      <c r="C36" s="126">
        <f>C5+C14+C18+C27</f>
        <v>1727042.16</v>
      </c>
      <c r="D36" s="126">
        <f>D5+D14+D18+D27</f>
        <v>273887.42</v>
      </c>
      <c r="E36" s="123">
        <f t="shared" si="0"/>
        <v>2000929.5799999998</v>
      </c>
    </row>
    <row r="38" spans="1:5" x14ac:dyDescent="0.25">
      <c r="A38" s="174"/>
      <c r="B38" s="175" t="s">
        <v>565</v>
      </c>
      <c r="C38" s="176"/>
      <c r="D38" s="176"/>
      <c r="E38" s="176"/>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64"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H14" sqref="H14"/>
    </sheetView>
  </sheetViews>
  <sheetFormatPr defaultColWidth="9.140625" defaultRowHeight="18.75" x14ac:dyDescent="0.25"/>
  <cols>
    <col min="1" max="1" width="9.140625" style="186"/>
    <col min="2" max="2" width="67" style="214" customWidth="1"/>
    <col min="3" max="3" width="20.28515625" style="243" customWidth="1"/>
    <col min="4" max="4" width="23.5703125" style="243" customWidth="1"/>
    <col min="5" max="5" width="22.140625" style="243" customWidth="1"/>
    <col min="6" max="6" width="23.85546875" style="186" customWidth="1"/>
    <col min="7" max="7" width="16.140625" style="186" customWidth="1"/>
    <col min="8" max="16384" width="9.140625" style="186"/>
  </cols>
  <sheetData>
    <row r="1" spans="1:8" ht="50.1" customHeight="1" thickBot="1" x14ac:dyDescent="0.3">
      <c r="A1" s="788" t="s">
        <v>837</v>
      </c>
      <c r="B1" s="860"/>
      <c r="C1" s="860"/>
      <c r="D1" s="861"/>
      <c r="E1" s="861"/>
      <c r="F1" s="862"/>
    </row>
    <row r="2" spans="1:8" ht="35.1" customHeight="1" thickBot="1" x14ac:dyDescent="0.3">
      <c r="A2" s="863" t="s">
        <v>898</v>
      </c>
      <c r="B2" s="864"/>
      <c r="C2" s="864"/>
      <c r="D2" s="865"/>
      <c r="E2" s="865"/>
      <c r="F2" s="866"/>
    </row>
    <row r="3" spans="1:8" ht="33" customHeight="1" x14ac:dyDescent="0.25">
      <c r="A3" s="770" t="s">
        <v>114</v>
      </c>
      <c r="B3" s="869" t="s">
        <v>191</v>
      </c>
      <c r="C3" s="867">
        <v>2020</v>
      </c>
      <c r="D3" s="867"/>
      <c r="E3" s="867">
        <v>2021</v>
      </c>
      <c r="F3" s="867"/>
    </row>
    <row r="4" spans="1:8" ht="71.25" customHeight="1" x14ac:dyDescent="0.25">
      <c r="A4" s="688"/>
      <c r="B4" s="870"/>
      <c r="C4" s="388" t="s">
        <v>648</v>
      </c>
      <c r="D4" s="388" t="s">
        <v>730</v>
      </c>
      <c r="E4" s="388" t="s">
        <v>648</v>
      </c>
      <c r="F4" s="389" t="s">
        <v>730</v>
      </c>
    </row>
    <row r="5" spans="1:8" ht="18.75" customHeight="1" x14ac:dyDescent="0.25">
      <c r="A5" s="188"/>
      <c r="B5" s="189"/>
      <c r="C5" s="190" t="s">
        <v>157</v>
      </c>
      <c r="D5" s="190" t="s">
        <v>158</v>
      </c>
      <c r="E5" s="309" t="s">
        <v>159</v>
      </c>
      <c r="F5" s="311" t="s">
        <v>165</v>
      </c>
    </row>
    <row r="6" spans="1:8" s="240" customFormat="1" ht="34.5" customHeight="1" x14ac:dyDescent="0.2">
      <c r="A6" s="195">
        <v>1</v>
      </c>
      <c r="B6" s="310" t="s">
        <v>574</v>
      </c>
      <c r="C6" s="198"/>
      <c r="D6" s="198">
        <v>200</v>
      </c>
      <c r="E6" s="197">
        <f>C9</f>
        <v>0</v>
      </c>
      <c r="F6" s="312">
        <f>D9</f>
        <v>64</v>
      </c>
      <c r="G6" s="290"/>
      <c r="H6" s="291"/>
    </row>
    <row r="7" spans="1:8" ht="36" customHeight="1" x14ac:dyDescent="0.25">
      <c r="A7" s="195">
        <v>2</v>
      </c>
      <c r="B7" s="310" t="s">
        <v>642</v>
      </c>
      <c r="C7" s="198">
        <v>170010</v>
      </c>
      <c r="D7" s="198">
        <v>307934</v>
      </c>
      <c r="E7" s="198">
        <v>136080</v>
      </c>
      <c r="F7" s="313">
        <v>309870</v>
      </c>
    </row>
    <row r="8" spans="1:8" ht="35.25" customHeight="1" x14ac:dyDescent="0.25">
      <c r="A8" s="195">
        <v>3</v>
      </c>
      <c r="B8" s="310" t="s">
        <v>575</v>
      </c>
      <c r="C8" s="198">
        <v>170010</v>
      </c>
      <c r="D8" s="198">
        <v>308070</v>
      </c>
      <c r="E8" s="198">
        <v>136080</v>
      </c>
      <c r="F8" s="313">
        <v>309934</v>
      </c>
    </row>
    <row r="9" spans="1:8" ht="39.75" customHeight="1" x14ac:dyDescent="0.25">
      <c r="A9" s="195">
        <v>4</v>
      </c>
      <c r="B9" s="310" t="s">
        <v>643</v>
      </c>
      <c r="C9" s="197">
        <f>C6+C7-C8</f>
        <v>0</v>
      </c>
      <c r="D9" s="197">
        <f>D6+D7-D8</f>
        <v>64</v>
      </c>
      <c r="E9" s="197">
        <f>E6+E7-E8</f>
        <v>0</v>
      </c>
      <c r="F9" s="312">
        <f>F6+F7-F8</f>
        <v>0</v>
      </c>
    </row>
    <row r="10" spans="1:8" ht="36" customHeight="1" thickBot="1" x14ac:dyDescent="0.3">
      <c r="A10" s="314">
        <v>5</v>
      </c>
      <c r="B10" s="315" t="s">
        <v>644</v>
      </c>
      <c r="C10" s="316">
        <v>211</v>
      </c>
      <c r="D10" s="316">
        <v>754</v>
      </c>
      <c r="E10" s="316">
        <v>226</v>
      </c>
      <c r="F10" s="317">
        <v>754</v>
      </c>
    </row>
    <row r="11" spans="1:8" ht="21" customHeight="1" x14ac:dyDescent="0.25">
      <c r="A11" s="241"/>
      <c r="B11" s="242"/>
      <c r="C11" s="186"/>
      <c r="D11" s="186"/>
      <c r="E11" s="186"/>
      <c r="G11" s="240"/>
    </row>
    <row r="12" spans="1:8" ht="21" customHeight="1" x14ac:dyDescent="0.25">
      <c r="A12" s="868" t="s">
        <v>645</v>
      </c>
      <c r="B12" s="868"/>
      <c r="C12" s="868"/>
      <c r="D12" s="868"/>
      <c r="E12" s="868"/>
      <c r="F12" s="868"/>
    </row>
    <row r="13" spans="1:8" ht="18" x14ac:dyDescent="0.25">
      <c r="A13" s="292" t="s">
        <v>646</v>
      </c>
      <c r="B13" s="293"/>
      <c r="C13" s="288"/>
      <c r="D13" s="288"/>
      <c r="E13" s="288"/>
      <c r="F13" s="289"/>
    </row>
    <row r="14" spans="1:8" ht="18" x14ac:dyDescent="0.25">
      <c r="A14" s="292" t="s">
        <v>647</v>
      </c>
      <c r="B14" s="293"/>
      <c r="C14" s="288"/>
      <c r="D14" s="288"/>
      <c r="E14" s="288"/>
      <c r="F14" s="289"/>
    </row>
    <row r="16" spans="1:8" x14ac:dyDescent="0.25">
      <c r="C16" s="243" t="s">
        <v>90</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O11"/>
  <sheetViews>
    <sheetView workbookViewId="0">
      <pane xSplit="1" ySplit="5" topLeftCell="B6" activePane="bottomRight" state="frozen"/>
      <selection pane="topRight" activeCell="B1" sqref="B1"/>
      <selection pane="bottomLeft" activeCell="A6" sqref="A6"/>
      <selection pane="bottomRight" activeCell="I9" sqref="I9"/>
    </sheetView>
  </sheetViews>
  <sheetFormatPr defaultColWidth="9.140625" defaultRowHeight="15.75" x14ac:dyDescent="0.2"/>
  <cols>
    <col min="1" max="1" width="8.85546875" style="64" customWidth="1"/>
    <col min="2" max="2" width="20.5703125" style="64" customWidth="1"/>
    <col min="3" max="3" width="18.28515625" style="64" customWidth="1"/>
    <col min="4" max="4" width="15.85546875" style="64" customWidth="1"/>
    <col min="5" max="5" width="15.7109375" style="64" customWidth="1"/>
    <col min="6" max="6" width="14.5703125" style="64" customWidth="1"/>
    <col min="7" max="7" width="18.7109375" style="64" customWidth="1"/>
    <col min="8" max="8" width="20.28515625" style="64" customWidth="1"/>
    <col min="9" max="9" width="18" style="64" customWidth="1"/>
    <col min="10" max="10" width="16" style="64" customWidth="1"/>
    <col min="11" max="11" width="16.85546875" style="64" customWidth="1"/>
    <col min="12" max="12" width="15.5703125" style="64" customWidth="1"/>
    <col min="13" max="13" width="17.7109375" style="64" customWidth="1"/>
    <col min="14" max="14" width="39.140625" style="64" customWidth="1"/>
    <col min="15" max="15" width="25.7109375" style="64" customWidth="1"/>
    <col min="16" max="16384" width="9.140625" style="64"/>
  </cols>
  <sheetData>
    <row r="1" spans="1:15" s="62" customFormat="1" ht="35.1" customHeight="1" thickBot="1" x14ac:dyDescent="0.25">
      <c r="A1" s="871" t="s">
        <v>838</v>
      </c>
      <c r="B1" s="872"/>
      <c r="C1" s="872"/>
      <c r="D1" s="872"/>
      <c r="E1" s="872"/>
      <c r="F1" s="872"/>
      <c r="G1" s="872"/>
      <c r="H1" s="872"/>
      <c r="I1" s="872"/>
      <c r="J1" s="872"/>
      <c r="K1" s="872"/>
      <c r="L1" s="872"/>
      <c r="M1" s="873"/>
    </row>
    <row r="2" spans="1:15" s="62" customFormat="1" ht="42.75" customHeight="1" x14ac:dyDescent="0.2">
      <c r="A2" s="725" t="s">
        <v>906</v>
      </c>
      <c r="B2" s="726"/>
      <c r="C2" s="726"/>
      <c r="D2" s="726"/>
      <c r="E2" s="726"/>
      <c r="F2" s="726"/>
      <c r="G2" s="726"/>
      <c r="H2" s="726"/>
      <c r="I2" s="726"/>
      <c r="J2" s="726"/>
      <c r="K2" s="726"/>
      <c r="L2" s="726"/>
      <c r="M2" s="727"/>
    </row>
    <row r="3" spans="1:15" s="62" customFormat="1" ht="45.75" customHeight="1" x14ac:dyDescent="0.2">
      <c r="A3" s="874" t="s">
        <v>114</v>
      </c>
      <c r="B3" s="876" t="s">
        <v>776</v>
      </c>
      <c r="C3" s="876"/>
      <c r="D3" s="876"/>
      <c r="E3" s="876"/>
      <c r="F3" s="876"/>
      <c r="G3" s="876"/>
      <c r="H3" s="876" t="s">
        <v>839</v>
      </c>
      <c r="I3" s="876"/>
      <c r="J3" s="876"/>
      <c r="K3" s="876"/>
      <c r="L3" s="876"/>
      <c r="M3" s="877"/>
    </row>
    <row r="4" spans="1:15" s="63" customFormat="1" ht="171.75" customHeight="1" x14ac:dyDescent="0.2">
      <c r="A4" s="875"/>
      <c r="B4" s="238" t="s">
        <v>570</v>
      </c>
      <c r="C4" s="238" t="s">
        <v>571</v>
      </c>
      <c r="D4" s="238" t="s">
        <v>119</v>
      </c>
      <c r="E4" s="238" t="s">
        <v>34</v>
      </c>
      <c r="F4" s="238" t="s">
        <v>35</v>
      </c>
      <c r="G4" s="238" t="s">
        <v>112</v>
      </c>
      <c r="H4" s="238" t="s">
        <v>570</v>
      </c>
      <c r="I4" s="238" t="s">
        <v>571</v>
      </c>
      <c r="J4" s="238" t="s">
        <v>119</v>
      </c>
      <c r="K4" s="238" t="s">
        <v>34</v>
      </c>
      <c r="L4" s="89" t="s">
        <v>35</v>
      </c>
      <c r="M4" s="91" t="s">
        <v>112</v>
      </c>
    </row>
    <row r="5" spans="1:15" x14ac:dyDescent="0.2">
      <c r="A5" s="92"/>
      <c r="B5" s="90" t="s">
        <v>157</v>
      </c>
      <c r="C5" s="90" t="s">
        <v>158</v>
      </c>
      <c r="D5" s="90" t="s">
        <v>159</v>
      </c>
      <c r="E5" s="90" t="s">
        <v>165</v>
      </c>
      <c r="F5" s="90" t="s">
        <v>160</v>
      </c>
      <c r="G5" s="90" t="s">
        <v>538</v>
      </c>
      <c r="H5" s="90" t="s">
        <v>162</v>
      </c>
      <c r="I5" s="90" t="s">
        <v>163</v>
      </c>
      <c r="J5" s="90" t="s">
        <v>164</v>
      </c>
      <c r="K5" s="90" t="s">
        <v>539</v>
      </c>
      <c r="L5" s="164" t="s">
        <v>540</v>
      </c>
      <c r="M5" s="93" t="s">
        <v>626</v>
      </c>
    </row>
    <row r="6" spans="1:15" ht="54.75" customHeight="1" thickBot="1" x14ac:dyDescent="0.25">
      <c r="A6" s="94">
        <v>1</v>
      </c>
      <c r="B6" s="165">
        <v>17942171.760000002</v>
      </c>
      <c r="C6" s="165">
        <v>22226474.879999999</v>
      </c>
      <c r="D6" s="165">
        <v>3136894.86</v>
      </c>
      <c r="E6" s="165">
        <v>1744962.25</v>
      </c>
      <c r="F6" s="165">
        <v>2542543.2599999998</v>
      </c>
      <c r="G6" s="166">
        <f>SUM(B6:F6)</f>
        <v>47593047.009999998</v>
      </c>
      <c r="H6" s="165">
        <f>17809523.86</f>
        <v>17809523.859999999</v>
      </c>
      <c r="I6" s="165">
        <f>20125707.51</f>
        <v>20125707.510000002</v>
      </c>
      <c r="J6" s="165">
        <f>4187290.83+947324.67</f>
        <v>5134615.5</v>
      </c>
      <c r="K6" s="165">
        <f>2026780.18</f>
        <v>2026780.18</v>
      </c>
      <c r="L6" s="165">
        <f>47681486.01-45096627.05</f>
        <v>2584858.9600000009</v>
      </c>
      <c r="M6" s="167">
        <f>SUM(H6:L6)</f>
        <v>47681486.010000005</v>
      </c>
      <c r="N6" s="568"/>
      <c r="O6" s="569"/>
    </row>
    <row r="7" spans="1:15" x14ac:dyDescent="0.2">
      <c r="C7" s="367"/>
      <c r="E7" s="367"/>
      <c r="H7" s="367"/>
      <c r="I7" s="367"/>
    </row>
    <row r="8" spans="1:15" x14ac:dyDescent="0.2">
      <c r="C8" s="367"/>
      <c r="E8" s="367"/>
      <c r="H8" s="367"/>
      <c r="I8" s="367"/>
    </row>
    <row r="9" spans="1:15" ht="57" customHeight="1" x14ac:dyDescent="0.2">
      <c r="B9" s="302" t="s">
        <v>611</v>
      </c>
      <c r="C9" s="302"/>
      <c r="H9" s="569"/>
      <c r="I9" s="569"/>
    </row>
    <row r="10" spans="1:15" x14ac:dyDescent="0.2">
      <c r="H10" s="570"/>
      <c r="I10" s="570"/>
    </row>
    <row r="11" spans="1:15" x14ac:dyDescent="0.2">
      <c r="B11" s="302" t="s">
        <v>550</v>
      </c>
      <c r="C11" s="302"/>
    </row>
  </sheetData>
  <mergeCells count="5">
    <mergeCell ref="A1:M1"/>
    <mergeCell ref="A2:M2"/>
    <mergeCell ref="A3:A4"/>
    <mergeCell ref="B3:G3"/>
    <mergeCell ref="H3:M3"/>
  </mergeCells>
  <pageMargins left="0.4" right="0.27" top="0.98425196850393704" bottom="0.98425196850393704" header="0.51181102362204722" footer="0.51181102362204722"/>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zoomScale="90" zoomScaleNormal="90" workbookViewId="0">
      <pane xSplit="3" ySplit="3" topLeftCell="D16" activePane="bottomRight" state="frozen"/>
      <selection pane="topRight" activeCell="D1" sqref="D1"/>
      <selection pane="bottomLeft" activeCell="A4" sqref="A4"/>
      <selection pane="bottomRight" activeCell="N46" sqref="N46"/>
    </sheetView>
  </sheetViews>
  <sheetFormatPr defaultColWidth="9.140625" defaultRowHeight="15.75" x14ac:dyDescent="0.2"/>
  <cols>
    <col min="1" max="1" width="7.28515625" style="571" customWidth="1"/>
    <col min="2" max="2" width="39.85546875" style="571" customWidth="1"/>
    <col min="3" max="3" width="9.42578125" style="571" customWidth="1"/>
    <col min="4" max="4" width="18.42578125" style="571" customWidth="1"/>
    <col min="5" max="5" width="16.7109375" style="571" customWidth="1"/>
    <col min="6" max="6" width="15.42578125" style="571" customWidth="1"/>
    <col min="7" max="7" width="12.140625" style="571" bestFit="1" customWidth="1"/>
    <col min="8" max="16384" width="9.140625" style="571"/>
  </cols>
  <sheetData>
    <row r="1" spans="1:7" ht="66.75" customHeight="1" thickBot="1" x14ac:dyDescent="0.25">
      <c r="A1" s="878" t="s">
        <v>840</v>
      </c>
      <c r="B1" s="879"/>
      <c r="C1" s="879"/>
      <c r="D1" s="879"/>
      <c r="E1" s="879"/>
      <c r="F1" s="880"/>
    </row>
    <row r="2" spans="1:7" ht="36.75" customHeight="1" thickBot="1" x14ac:dyDescent="0.25">
      <c r="A2" s="881" t="s">
        <v>908</v>
      </c>
      <c r="B2" s="882"/>
      <c r="C2" s="882"/>
      <c r="D2" s="882"/>
      <c r="E2" s="882"/>
      <c r="F2" s="883"/>
    </row>
    <row r="3" spans="1:7" s="576" customFormat="1" ht="69" customHeight="1" thickBot="1" x14ac:dyDescent="0.25">
      <c r="A3" s="572" t="s">
        <v>379</v>
      </c>
      <c r="B3" s="572" t="s">
        <v>253</v>
      </c>
      <c r="C3" s="573" t="s">
        <v>114</v>
      </c>
      <c r="D3" s="573" t="s">
        <v>841</v>
      </c>
      <c r="E3" s="574" t="s">
        <v>842</v>
      </c>
      <c r="F3" s="575" t="s">
        <v>814</v>
      </c>
      <c r="G3" s="571"/>
    </row>
    <row r="4" spans="1:7" s="576" customFormat="1" x14ac:dyDescent="0.2">
      <c r="A4" s="577"/>
      <c r="B4" s="578"/>
      <c r="C4" s="579"/>
      <c r="D4" s="579" t="s">
        <v>157</v>
      </c>
      <c r="E4" s="579" t="s">
        <v>158</v>
      </c>
      <c r="F4" s="580" t="s">
        <v>159</v>
      </c>
      <c r="G4" s="571"/>
    </row>
    <row r="5" spans="1:7" s="586" customFormat="1" x14ac:dyDescent="0.25">
      <c r="A5" s="581">
        <v>601</v>
      </c>
      <c r="B5" s="582" t="s">
        <v>453</v>
      </c>
      <c r="C5" s="583" t="s">
        <v>454</v>
      </c>
      <c r="D5" s="584">
        <v>91762.3</v>
      </c>
      <c r="E5" s="584">
        <v>121570.83</v>
      </c>
      <c r="F5" s="585">
        <f>E5-D5</f>
        <v>29808.53</v>
      </c>
      <c r="G5" s="571"/>
    </row>
    <row r="6" spans="1:7" s="586" customFormat="1" x14ac:dyDescent="0.25">
      <c r="A6" s="587">
        <v>602</v>
      </c>
      <c r="B6" s="588" t="s">
        <v>455</v>
      </c>
      <c r="C6" s="589" t="s">
        <v>456</v>
      </c>
      <c r="D6" s="590">
        <v>323964.95</v>
      </c>
      <c r="E6" s="590">
        <v>570252.28</v>
      </c>
      <c r="F6" s="585">
        <f t="shared" ref="F6:F39" si="0">E6-D6</f>
        <v>246287.33000000002</v>
      </c>
      <c r="G6" s="571"/>
    </row>
    <row r="7" spans="1:7" s="586" customFormat="1" x14ac:dyDescent="0.25">
      <c r="A7" s="587">
        <v>604</v>
      </c>
      <c r="B7" s="591" t="s">
        <v>457</v>
      </c>
      <c r="C7" s="589" t="s">
        <v>458</v>
      </c>
      <c r="D7" s="592"/>
      <c r="E7" s="590"/>
      <c r="F7" s="585">
        <f t="shared" si="0"/>
        <v>0</v>
      </c>
      <c r="G7" s="571"/>
    </row>
    <row r="8" spans="1:7" s="586" customFormat="1" x14ac:dyDescent="0.25">
      <c r="A8" s="587">
        <v>611</v>
      </c>
      <c r="B8" s="588" t="s">
        <v>459</v>
      </c>
      <c r="C8" s="589" t="s">
        <v>460</v>
      </c>
      <c r="D8" s="592"/>
      <c r="E8" s="590"/>
      <c r="F8" s="585">
        <f t="shared" si="0"/>
        <v>0</v>
      </c>
      <c r="G8" s="571"/>
    </row>
    <row r="9" spans="1:7" s="586" customFormat="1" x14ac:dyDescent="0.25">
      <c r="A9" s="587">
        <v>612</v>
      </c>
      <c r="B9" s="588" t="s">
        <v>461</v>
      </c>
      <c r="C9" s="589" t="s">
        <v>462</v>
      </c>
      <c r="D9" s="592"/>
      <c r="E9" s="590"/>
      <c r="F9" s="585">
        <f t="shared" si="0"/>
        <v>0</v>
      </c>
      <c r="G9" s="571"/>
    </row>
    <row r="10" spans="1:7" s="586" customFormat="1" x14ac:dyDescent="0.25">
      <c r="A10" s="587">
        <v>613</v>
      </c>
      <c r="B10" s="588" t="s">
        <v>463</v>
      </c>
      <c r="C10" s="589" t="s">
        <v>464</v>
      </c>
      <c r="D10" s="592"/>
      <c r="E10" s="590"/>
      <c r="F10" s="585">
        <f t="shared" si="0"/>
        <v>0</v>
      </c>
      <c r="G10" s="571"/>
    </row>
    <row r="11" spans="1:7" s="586" customFormat="1" x14ac:dyDescent="0.25">
      <c r="A11" s="587">
        <v>614</v>
      </c>
      <c r="B11" s="588" t="s">
        <v>465</v>
      </c>
      <c r="C11" s="589" t="s">
        <v>466</v>
      </c>
      <c r="D11" s="592"/>
      <c r="E11" s="590"/>
      <c r="F11" s="585">
        <f t="shared" si="0"/>
        <v>0</v>
      </c>
      <c r="G11" s="571"/>
    </row>
    <row r="12" spans="1:7" s="586" customFormat="1" x14ac:dyDescent="0.25">
      <c r="A12" s="587">
        <v>621</v>
      </c>
      <c r="B12" s="588" t="s">
        <v>467</v>
      </c>
      <c r="C12" s="589" t="s">
        <v>468</v>
      </c>
      <c r="D12" s="592"/>
      <c r="E12" s="590"/>
      <c r="F12" s="585">
        <f t="shared" si="0"/>
        <v>0</v>
      </c>
      <c r="G12" s="571"/>
    </row>
    <row r="13" spans="1:7" s="586" customFormat="1" x14ac:dyDescent="0.25">
      <c r="A13" s="587">
        <v>622</v>
      </c>
      <c r="B13" s="588" t="s">
        <v>469</v>
      </c>
      <c r="C13" s="589" t="s">
        <v>470</v>
      </c>
      <c r="D13" s="592"/>
      <c r="E13" s="590"/>
      <c r="F13" s="585">
        <f t="shared" si="0"/>
        <v>0</v>
      </c>
      <c r="G13" s="571"/>
    </row>
    <row r="14" spans="1:7" s="586" customFormat="1" x14ac:dyDescent="0.25">
      <c r="A14" s="587">
        <v>623</v>
      </c>
      <c r="B14" s="588" t="s">
        <v>471</v>
      </c>
      <c r="C14" s="589" t="s">
        <v>472</v>
      </c>
      <c r="D14" s="592"/>
      <c r="E14" s="590"/>
      <c r="F14" s="585">
        <f t="shared" si="0"/>
        <v>0</v>
      </c>
    </row>
    <row r="15" spans="1:7" s="586" customFormat="1" x14ac:dyDescent="0.25">
      <c r="A15" s="587">
        <v>624</v>
      </c>
      <c r="B15" s="588" t="s">
        <v>473</v>
      </c>
      <c r="C15" s="589" t="s">
        <v>474</v>
      </c>
      <c r="D15" s="592"/>
      <c r="E15" s="590"/>
      <c r="F15" s="585">
        <f t="shared" si="0"/>
        <v>0</v>
      </c>
    </row>
    <row r="16" spans="1:7" s="586" customFormat="1" x14ac:dyDescent="0.25">
      <c r="A16" s="587">
        <v>641</v>
      </c>
      <c r="B16" s="588" t="s">
        <v>410</v>
      </c>
      <c r="C16" s="589" t="s">
        <v>475</v>
      </c>
      <c r="D16" s="592"/>
      <c r="E16" s="590"/>
      <c r="F16" s="585">
        <f t="shared" si="0"/>
        <v>0</v>
      </c>
    </row>
    <row r="17" spans="1:7" s="586" customFormat="1" x14ac:dyDescent="0.25">
      <c r="A17" s="587">
        <v>642</v>
      </c>
      <c r="B17" s="588" t="s">
        <v>412</v>
      </c>
      <c r="C17" s="589" t="s">
        <v>476</v>
      </c>
      <c r="D17" s="592"/>
      <c r="E17" s="590"/>
      <c r="F17" s="585">
        <f t="shared" si="0"/>
        <v>0</v>
      </c>
    </row>
    <row r="18" spans="1:7" s="586" customFormat="1" x14ac:dyDescent="0.25">
      <c r="A18" s="587">
        <v>643</v>
      </c>
      <c r="B18" s="588" t="s">
        <v>477</v>
      </c>
      <c r="C18" s="589" t="s">
        <v>478</v>
      </c>
      <c r="D18" s="592"/>
      <c r="E18" s="590"/>
      <c r="F18" s="585">
        <f t="shared" si="0"/>
        <v>0</v>
      </c>
    </row>
    <row r="19" spans="1:7" s="586" customFormat="1" x14ac:dyDescent="0.25">
      <c r="A19" s="587">
        <v>644</v>
      </c>
      <c r="B19" s="588" t="s">
        <v>416</v>
      </c>
      <c r="C19" s="589" t="s">
        <v>479</v>
      </c>
      <c r="D19" s="592"/>
      <c r="E19" s="590"/>
      <c r="F19" s="585">
        <f t="shared" si="0"/>
        <v>0</v>
      </c>
    </row>
    <row r="20" spans="1:7" s="586" customFormat="1" x14ac:dyDescent="0.25">
      <c r="A20" s="587">
        <v>645</v>
      </c>
      <c r="B20" s="588" t="s">
        <v>480</v>
      </c>
      <c r="C20" s="589" t="s">
        <v>481</v>
      </c>
      <c r="D20" s="592"/>
      <c r="E20" s="590"/>
      <c r="F20" s="585">
        <f t="shared" si="0"/>
        <v>0</v>
      </c>
    </row>
    <row r="21" spans="1:7" s="586" customFormat="1" x14ac:dyDescent="0.25">
      <c r="A21" s="587">
        <v>646</v>
      </c>
      <c r="B21" s="588" t="s">
        <v>482</v>
      </c>
      <c r="C21" s="589" t="s">
        <v>483</v>
      </c>
      <c r="D21" s="592"/>
      <c r="E21" s="590"/>
      <c r="F21" s="585">
        <f t="shared" si="0"/>
        <v>0</v>
      </c>
    </row>
    <row r="22" spans="1:7" s="586" customFormat="1" x14ac:dyDescent="0.25">
      <c r="A22" s="587">
        <v>647</v>
      </c>
      <c r="B22" s="588" t="s">
        <v>484</v>
      </c>
      <c r="C22" s="589" t="s">
        <v>485</v>
      </c>
      <c r="D22" s="592"/>
      <c r="E22" s="590"/>
      <c r="F22" s="585">
        <f t="shared" si="0"/>
        <v>0</v>
      </c>
    </row>
    <row r="23" spans="1:7" s="586" customFormat="1" x14ac:dyDescent="0.25">
      <c r="A23" s="587">
        <v>648</v>
      </c>
      <c r="B23" s="593" t="s">
        <v>728</v>
      </c>
      <c r="C23" s="589" t="s">
        <v>486</v>
      </c>
      <c r="D23" s="592">
        <f>'[3]T4-Výnosy zo školného'!C18</f>
        <v>56086</v>
      </c>
      <c r="E23" s="590">
        <f>'[3]T4-Výnosy zo školného'!D18</f>
        <v>119941</v>
      </c>
      <c r="F23" s="585">
        <f t="shared" si="0"/>
        <v>63855</v>
      </c>
    </row>
    <row r="24" spans="1:7" s="586" customFormat="1" x14ac:dyDescent="0.25">
      <c r="A24" s="587">
        <v>649</v>
      </c>
      <c r="B24" s="588" t="s">
        <v>487</v>
      </c>
      <c r="C24" s="589" t="s">
        <v>488</v>
      </c>
      <c r="D24" s="590">
        <f>21738+1198.5</f>
        <v>22936.5</v>
      </c>
      <c r="E24" s="590">
        <f>15313.9+65458.38</f>
        <v>80772.28</v>
      </c>
      <c r="F24" s="585">
        <f t="shared" si="0"/>
        <v>57835.78</v>
      </c>
    </row>
    <row r="25" spans="1:7" s="586" customFormat="1" x14ac:dyDescent="0.25">
      <c r="A25" s="587">
        <v>651</v>
      </c>
      <c r="B25" s="588" t="s">
        <v>489</v>
      </c>
      <c r="C25" s="589" t="s">
        <v>490</v>
      </c>
      <c r="D25" s="592"/>
      <c r="E25" s="590"/>
      <c r="F25" s="585">
        <f t="shared" si="0"/>
        <v>0</v>
      </c>
    </row>
    <row r="26" spans="1:7" s="586" customFormat="1" x14ac:dyDescent="0.25">
      <c r="A26" s="587">
        <v>652</v>
      </c>
      <c r="B26" s="588" t="s">
        <v>491</v>
      </c>
      <c r="C26" s="589" t="s">
        <v>492</v>
      </c>
      <c r="D26" s="592"/>
      <c r="E26" s="590"/>
      <c r="F26" s="585">
        <f t="shared" si="0"/>
        <v>0</v>
      </c>
    </row>
    <row r="27" spans="1:7" s="586" customFormat="1" x14ac:dyDescent="0.25">
      <c r="A27" s="587">
        <v>653</v>
      </c>
      <c r="B27" s="588" t="s">
        <v>493</v>
      </c>
      <c r="C27" s="589" t="s">
        <v>494</v>
      </c>
      <c r="D27" s="592"/>
      <c r="E27" s="590"/>
      <c r="F27" s="585">
        <f t="shared" si="0"/>
        <v>0</v>
      </c>
    </row>
    <row r="28" spans="1:7" s="586" customFormat="1" x14ac:dyDescent="0.25">
      <c r="A28" s="587">
        <v>654</v>
      </c>
      <c r="B28" s="588" t="s">
        <v>495</v>
      </c>
      <c r="C28" s="589" t="s">
        <v>496</v>
      </c>
      <c r="D28" s="592"/>
      <c r="E28" s="590"/>
      <c r="F28" s="585">
        <f t="shared" si="0"/>
        <v>0</v>
      </c>
    </row>
    <row r="29" spans="1:7" s="586" customFormat="1" x14ac:dyDescent="0.25">
      <c r="A29" s="587">
        <v>655</v>
      </c>
      <c r="B29" s="588" t="s">
        <v>497</v>
      </c>
      <c r="C29" s="589" t="s">
        <v>498</v>
      </c>
      <c r="D29" s="592"/>
      <c r="E29" s="590"/>
      <c r="F29" s="585">
        <f t="shared" si="0"/>
        <v>0</v>
      </c>
    </row>
    <row r="30" spans="1:7" s="586" customFormat="1" x14ac:dyDescent="0.25">
      <c r="A30" s="594">
        <v>656</v>
      </c>
      <c r="B30" s="588" t="s">
        <v>499</v>
      </c>
      <c r="C30" s="589" t="s">
        <v>500</v>
      </c>
      <c r="D30" s="592">
        <v>48160</v>
      </c>
      <c r="E30" s="590">
        <v>67146</v>
      </c>
      <c r="F30" s="585">
        <f t="shared" si="0"/>
        <v>18986</v>
      </c>
      <c r="G30" s="595"/>
    </row>
    <row r="31" spans="1:7" s="586" customFormat="1" x14ac:dyDescent="0.25">
      <c r="A31" s="594">
        <v>657</v>
      </c>
      <c r="B31" s="588" t="s">
        <v>501</v>
      </c>
      <c r="C31" s="589" t="s">
        <v>502</v>
      </c>
      <c r="D31" s="592"/>
      <c r="E31" s="590"/>
      <c r="F31" s="585">
        <f t="shared" si="0"/>
        <v>0</v>
      </c>
    </row>
    <row r="32" spans="1:7" s="586" customFormat="1" x14ac:dyDescent="0.25">
      <c r="A32" s="594">
        <v>658</v>
      </c>
      <c r="B32" s="588" t="s">
        <v>503</v>
      </c>
      <c r="C32" s="589" t="s">
        <v>504</v>
      </c>
      <c r="D32" s="592"/>
      <c r="E32" s="590"/>
      <c r="F32" s="585">
        <f t="shared" si="0"/>
        <v>0</v>
      </c>
    </row>
    <row r="33" spans="1:7" s="586" customFormat="1" x14ac:dyDescent="0.25">
      <c r="A33" s="594">
        <v>661</v>
      </c>
      <c r="B33" s="588" t="s">
        <v>505</v>
      </c>
      <c r="C33" s="589" t="s">
        <v>506</v>
      </c>
      <c r="D33" s="592"/>
      <c r="E33" s="590"/>
      <c r="F33" s="585">
        <f t="shared" si="0"/>
        <v>0</v>
      </c>
    </row>
    <row r="34" spans="1:7" s="586" customFormat="1" x14ac:dyDescent="0.25">
      <c r="A34" s="594">
        <v>662</v>
      </c>
      <c r="B34" s="588" t="s">
        <v>507</v>
      </c>
      <c r="C34" s="589" t="s">
        <v>508</v>
      </c>
      <c r="D34" s="592"/>
      <c r="E34" s="590"/>
      <c r="F34" s="585">
        <f t="shared" si="0"/>
        <v>0</v>
      </c>
    </row>
    <row r="35" spans="1:7" s="586" customFormat="1" x14ac:dyDescent="0.25">
      <c r="A35" s="594">
        <v>663</v>
      </c>
      <c r="B35" s="588" t="s">
        <v>509</v>
      </c>
      <c r="C35" s="589" t="s">
        <v>510</v>
      </c>
      <c r="D35" s="592"/>
      <c r="E35" s="590"/>
      <c r="F35" s="585">
        <f t="shared" si="0"/>
        <v>0</v>
      </c>
    </row>
    <row r="36" spans="1:7" s="586" customFormat="1" x14ac:dyDescent="0.25">
      <c r="A36" s="594">
        <v>664</v>
      </c>
      <c r="B36" s="588" t="s">
        <v>511</v>
      </c>
      <c r="C36" s="589" t="s">
        <v>512</v>
      </c>
      <c r="D36" s="592"/>
      <c r="E36" s="596"/>
      <c r="F36" s="585">
        <f t="shared" si="0"/>
        <v>0</v>
      </c>
      <c r="G36" s="571"/>
    </row>
    <row r="37" spans="1:7" s="586" customFormat="1" x14ac:dyDescent="0.25">
      <c r="A37" s="594">
        <v>665</v>
      </c>
      <c r="B37" s="588" t="s">
        <v>513</v>
      </c>
      <c r="C37" s="589" t="s">
        <v>514</v>
      </c>
      <c r="D37" s="592"/>
      <c r="E37" s="596"/>
      <c r="F37" s="585">
        <f t="shared" si="0"/>
        <v>0</v>
      </c>
      <c r="G37" s="571"/>
    </row>
    <row r="38" spans="1:7" x14ac:dyDescent="0.25">
      <c r="A38" s="594">
        <v>667</v>
      </c>
      <c r="B38" s="588" t="s">
        <v>515</v>
      </c>
      <c r="C38" s="589" t="s">
        <v>516</v>
      </c>
      <c r="D38" s="592"/>
      <c r="E38" s="596"/>
      <c r="F38" s="585">
        <f t="shared" si="0"/>
        <v>0</v>
      </c>
    </row>
    <row r="39" spans="1:7" x14ac:dyDescent="0.25">
      <c r="A39" s="594">
        <v>691</v>
      </c>
      <c r="B39" s="588" t="s">
        <v>517</v>
      </c>
      <c r="C39" s="589" t="s">
        <v>518</v>
      </c>
      <c r="D39" s="596">
        <v>1727185.41</v>
      </c>
      <c r="E39" s="596">
        <v>2019708.16</v>
      </c>
      <c r="F39" s="585">
        <f t="shared" si="0"/>
        <v>292522.75</v>
      </c>
    </row>
    <row r="40" spans="1:7" x14ac:dyDescent="0.2">
      <c r="A40" s="884" t="s">
        <v>519</v>
      </c>
      <c r="B40" s="885"/>
      <c r="C40" s="597" t="s">
        <v>520</v>
      </c>
      <c r="D40" s="598">
        <f>SUM(D5:D39)</f>
        <v>2270095.16</v>
      </c>
      <c r="E40" s="599">
        <f>SUM(E5:E39)</f>
        <v>2979390.55</v>
      </c>
      <c r="F40" s="585">
        <f>SUM(F5:F39)</f>
        <v>709295.39</v>
      </c>
    </row>
    <row r="41" spans="1:7" x14ac:dyDescent="0.2">
      <c r="A41" s="886" t="s">
        <v>521</v>
      </c>
      <c r="B41" s="887"/>
      <c r="C41" s="600" t="s">
        <v>522</v>
      </c>
      <c r="D41" s="601">
        <f>D40-[3]T23_Náklady_soc_oblasť!D42</f>
        <v>40551.550000000279</v>
      </c>
      <c r="E41" s="602">
        <f>E40-[3]T23_Náklady_soc_oblasť!E42</f>
        <v>593727.51999999955</v>
      </c>
      <c r="F41" s="585">
        <f>F40-[3]T23_Náklady_soc_oblasť!F42</f>
        <v>553175.97</v>
      </c>
    </row>
    <row r="42" spans="1:7" x14ac:dyDescent="0.25">
      <c r="A42" s="594">
        <v>591</v>
      </c>
      <c r="B42" s="588" t="s">
        <v>523</v>
      </c>
      <c r="C42" s="589" t="s">
        <v>524</v>
      </c>
      <c r="D42" s="592"/>
      <c r="E42" s="590"/>
      <c r="F42" s="585">
        <f>E42-D42</f>
        <v>0</v>
      </c>
    </row>
    <row r="43" spans="1:7" x14ac:dyDescent="0.25">
      <c r="A43" s="594">
        <v>595</v>
      </c>
      <c r="B43" s="588" t="s">
        <v>525</v>
      </c>
      <c r="C43" s="589" t="s">
        <v>526</v>
      </c>
      <c r="D43" s="592"/>
      <c r="E43" s="590"/>
      <c r="F43" s="585">
        <f>E43-D43</f>
        <v>0</v>
      </c>
    </row>
    <row r="44" spans="1:7" ht="16.5" thickBot="1" x14ac:dyDescent="0.25">
      <c r="A44" s="888" t="s">
        <v>527</v>
      </c>
      <c r="B44" s="889"/>
      <c r="C44" s="603" t="s">
        <v>528</v>
      </c>
      <c r="D44" s="604">
        <f>D41-D42-D43</f>
        <v>40551.550000000279</v>
      </c>
      <c r="E44" s="604">
        <f>E41-E42-E43</f>
        <v>593727.51999999955</v>
      </c>
      <c r="F44" s="605">
        <f>E44-D44</f>
        <v>553175.96999999927</v>
      </c>
    </row>
  </sheetData>
  <mergeCells count="5">
    <mergeCell ref="A1:F1"/>
    <mergeCell ref="A2:F2"/>
    <mergeCell ref="A40:B40"/>
    <mergeCell ref="A41:B41"/>
    <mergeCell ref="A44:B44"/>
  </mergeCells>
  <pageMargins left="0.55118110236220474" right="0.47244094488188981" top="0.59055118110236227" bottom="0.47244094488188981" header="0.15748031496062992" footer="0.15748031496062992"/>
  <pageSetup paperSize="9" scale="86"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tabSelected="1" zoomScale="90" zoomScaleNormal="90" workbookViewId="0">
      <pane xSplit="3" ySplit="3" topLeftCell="D4" activePane="bottomRight" state="frozen"/>
      <selection pane="topRight" activeCell="D1" sqref="D1"/>
      <selection pane="bottomLeft" activeCell="A4" sqref="A4"/>
      <selection pane="bottomRight" activeCell="I42" sqref="I42"/>
    </sheetView>
  </sheetViews>
  <sheetFormatPr defaultRowHeight="12.75" x14ac:dyDescent="0.2"/>
  <cols>
    <col min="1" max="1" width="8.28515625" style="586" customWidth="1"/>
    <col min="2" max="2" width="42.140625" style="586" customWidth="1"/>
    <col min="3" max="3" width="10.140625" style="586" customWidth="1"/>
    <col min="4" max="4" width="17.42578125" style="586" customWidth="1"/>
    <col min="5" max="5" width="17.140625" style="586" customWidth="1"/>
    <col min="6" max="6" width="16.5703125" style="586" customWidth="1"/>
    <col min="7" max="16384" width="9.140625" style="586"/>
  </cols>
  <sheetData>
    <row r="1" spans="1:6" ht="61.5" customHeight="1" thickBot="1" x14ac:dyDescent="0.25">
      <c r="A1" s="890" t="s">
        <v>844</v>
      </c>
      <c r="B1" s="891"/>
      <c r="C1" s="891"/>
      <c r="D1" s="891"/>
      <c r="E1" s="891"/>
      <c r="F1" s="892"/>
    </row>
    <row r="2" spans="1:6" ht="47.25" customHeight="1" thickBot="1" x14ac:dyDescent="0.25">
      <c r="A2" s="893" t="s">
        <v>903</v>
      </c>
      <c r="B2" s="894"/>
      <c r="C2" s="894"/>
      <c r="D2" s="894"/>
      <c r="E2" s="894"/>
      <c r="F2" s="895"/>
    </row>
    <row r="3" spans="1:6" ht="64.5" customHeight="1" thickBot="1" x14ac:dyDescent="0.25">
      <c r="A3" s="572" t="s">
        <v>379</v>
      </c>
      <c r="B3" s="606" t="s">
        <v>253</v>
      </c>
      <c r="C3" s="607" t="s">
        <v>114</v>
      </c>
      <c r="D3" s="573" t="s">
        <v>777</v>
      </c>
      <c r="E3" s="574" t="s">
        <v>843</v>
      </c>
      <c r="F3" s="575" t="s">
        <v>814</v>
      </c>
    </row>
    <row r="4" spans="1:6" ht="15.75" x14ac:dyDescent="0.2">
      <c r="A4" s="577"/>
      <c r="B4" s="608"/>
      <c r="C4" s="608"/>
      <c r="D4" s="579" t="s">
        <v>157</v>
      </c>
      <c r="E4" s="579" t="s">
        <v>158</v>
      </c>
      <c r="F4" s="580" t="s">
        <v>159</v>
      </c>
    </row>
    <row r="5" spans="1:6" ht="15.75" x14ac:dyDescent="0.25">
      <c r="A5" s="609">
        <v>501</v>
      </c>
      <c r="B5" s="610" t="s">
        <v>380</v>
      </c>
      <c r="C5" s="611" t="s">
        <v>381</v>
      </c>
      <c r="D5" s="584">
        <v>190428.96</v>
      </c>
      <c r="E5" s="584">
        <v>217870.65</v>
      </c>
      <c r="F5" s="585">
        <f>E5-D5</f>
        <v>27441.690000000002</v>
      </c>
    </row>
    <row r="6" spans="1:6" ht="15.75" x14ac:dyDescent="0.25">
      <c r="A6" s="612">
        <v>502</v>
      </c>
      <c r="B6" s="613" t="s">
        <v>382</v>
      </c>
      <c r="C6" s="614" t="s">
        <v>383</v>
      </c>
      <c r="D6" s="590">
        <v>313484.95</v>
      </c>
      <c r="E6" s="590">
        <v>339841.76</v>
      </c>
      <c r="F6" s="615">
        <f t="shared" ref="F6:F41" si="0">E6-D6</f>
        <v>26356.809999999998</v>
      </c>
    </row>
    <row r="7" spans="1:6" ht="15.75" x14ac:dyDescent="0.25">
      <c r="A7" s="612">
        <v>504</v>
      </c>
      <c r="B7" s="613" t="s">
        <v>384</v>
      </c>
      <c r="C7" s="614" t="s">
        <v>385</v>
      </c>
      <c r="D7" s="590">
        <v>0</v>
      </c>
      <c r="E7" s="590"/>
      <c r="F7" s="615">
        <f t="shared" si="0"/>
        <v>0</v>
      </c>
    </row>
    <row r="8" spans="1:6" ht="15.75" x14ac:dyDescent="0.25">
      <c r="A8" s="612">
        <v>511</v>
      </c>
      <c r="B8" s="613" t="s">
        <v>386</v>
      </c>
      <c r="C8" s="614" t="s">
        <v>387</v>
      </c>
      <c r="D8" s="590">
        <v>106547.08</v>
      </c>
      <c r="E8" s="590">
        <v>45398.2</v>
      </c>
      <c r="F8" s="615">
        <f t="shared" si="0"/>
        <v>-61148.880000000005</v>
      </c>
    </row>
    <row r="9" spans="1:6" ht="15.75" x14ac:dyDescent="0.25">
      <c r="A9" s="612">
        <v>512</v>
      </c>
      <c r="B9" s="613" t="s">
        <v>388</v>
      </c>
      <c r="C9" s="614" t="s">
        <v>389</v>
      </c>
      <c r="D9" s="590">
        <v>20.100000000000001</v>
      </c>
      <c r="E9" s="590"/>
      <c r="F9" s="615">
        <f t="shared" si="0"/>
        <v>-20.100000000000001</v>
      </c>
    </row>
    <row r="10" spans="1:6" ht="15.75" x14ac:dyDescent="0.25">
      <c r="A10" s="612">
        <v>513</v>
      </c>
      <c r="B10" s="613" t="s">
        <v>390</v>
      </c>
      <c r="C10" s="614" t="s">
        <v>391</v>
      </c>
      <c r="D10" s="590">
        <v>0</v>
      </c>
      <c r="E10" s="590">
        <v>30</v>
      </c>
      <c r="F10" s="615">
        <f t="shared" si="0"/>
        <v>30</v>
      </c>
    </row>
    <row r="11" spans="1:6" ht="15.75" x14ac:dyDescent="0.25">
      <c r="A11" s="612">
        <v>518</v>
      </c>
      <c r="B11" s="613" t="s">
        <v>392</v>
      </c>
      <c r="C11" s="614" t="s">
        <v>393</v>
      </c>
      <c r="D11" s="590">
        <f>98449.52+98957.8</f>
        <v>197407.32</v>
      </c>
      <c r="E11" s="590">
        <f>64131.02+108203.67+1473.3</f>
        <v>173807.99</v>
      </c>
      <c r="F11" s="615">
        <f t="shared" si="0"/>
        <v>-23599.330000000016</v>
      </c>
    </row>
    <row r="12" spans="1:6" ht="15.75" x14ac:dyDescent="0.25">
      <c r="A12" s="612">
        <v>521</v>
      </c>
      <c r="B12" s="613" t="s">
        <v>394</v>
      </c>
      <c r="C12" s="614" t="s">
        <v>395</v>
      </c>
      <c r="D12" s="590">
        <v>889997.32</v>
      </c>
      <c r="E12" s="590">
        <v>967800.07</v>
      </c>
      <c r="F12" s="615">
        <f t="shared" si="0"/>
        <v>77802.75</v>
      </c>
    </row>
    <row r="13" spans="1:6" ht="15.75" x14ac:dyDescent="0.25">
      <c r="A13" s="612">
        <v>524</v>
      </c>
      <c r="B13" s="613" t="s">
        <v>396</v>
      </c>
      <c r="C13" s="614" t="s">
        <v>397</v>
      </c>
      <c r="D13" s="590">
        <v>309983.46999999997</v>
      </c>
      <c r="E13" s="590">
        <v>338750.97</v>
      </c>
      <c r="F13" s="615">
        <f t="shared" si="0"/>
        <v>28767.5</v>
      </c>
    </row>
    <row r="14" spans="1:6" ht="15.75" x14ac:dyDescent="0.25">
      <c r="A14" s="612">
        <v>525</v>
      </c>
      <c r="B14" s="613" t="s">
        <v>398</v>
      </c>
      <c r="C14" s="614" t="s">
        <v>399</v>
      </c>
      <c r="D14" s="590">
        <v>16079.66</v>
      </c>
      <c r="E14" s="590">
        <v>20769.18</v>
      </c>
      <c r="F14" s="615">
        <f t="shared" si="0"/>
        <v>4689.5200000000004</v>
      </c>
    </row>
    <row r="15" spans="1:6" ht="15.75" x14ac:dyDescent="0.25">
      <c r="A15" s="612">
        <v>527</v>
      </c>
      <c r="B15" s="613" t="s">
        <v>400</v>
      </c>
      <c r="C15" s="614" t="s">
        <v>401</v>
      </c>
      <c r="D15" s="590">
        <v>54245.21</v>
      </c>
      <c r="E15" s="590">
        <v>47472.639999999999</v>
      </c>
      <c r="F15" s="615">
        <f t="shared" si="0"/>
        <v>-6772.57</v>
      </c>
    </row>
    <row r="16" spans="1:6" ht="15.75" x14ac:dyDescent="0.25">
      <c r="A16" s="612">
        <v>528</v>
      </c>
      <c r="B16" s="613" t="s">
        <v>402</v>
      </c>
      <c r="C16" s="614" t="s">
        <v>403</v>
      </c>
      <c r="D16" s="590">
        <v>0</v>
      </c>
      <c r="E16" s="590"/>
      <c r="F16" s="615">
        <f t="shared" si="0"/>
        <v>0</v>
      </c>
    </row>
    <row r="17" spans="1:6" ht="15.75" x14ac:dyDescent="0.25">
      <c r="A17" s="612">
        <v>531</v>
      </c>
      <c r="B17" s="613" t="s">
        <v>404</v>
      </c>
      <c r="C17" s="614" t="s">
        <v>405</v>
      </c>
      <c r="D17" s="590">
        <v>0</v>
      </c>
      <c r="E17" s="590"/>
      <c r="F17" s="615">
        <f t="shared" si="0"/>
        <v>0</v>
      </c>
    </row>
    <row r="18" spans="1:6" ht="15.75" x14ac:dyDescent="0.25">
      <c r="A18" s="612">
        <v>532</v>
      </c>
      <c r="B18" s="613" t="s">
        <v>406</v>
      </c>
      <c r="C18" s="614" t="s">
        <v>407</v>
      </c>
      <c r="D18" s="590">
        <v>31943.95</v>
      </c>
      <c r="E18" s="590">
        <v>31943.95</v>
      </c>
      <c r="F18" s="615">
        <f t="shared" si="0"/>
        <v>0</v>
      </c>
    </row>
    <row r="19" spans="1:6" ht="15.75" x14ac:dyDescent="0.25">
      <c r="A19" s="612">
        <v>538</v>
      </c>
      <c r="B19" s="613" t="s">
        <v>408</v>
      </c>
      <c r="C19" s="614" t="s">
        <v>409</v>
      </c>
      <c r="D19" s="590">
        <v>105</v>
      </c>
      <c r="E19" s="590">
        <v>0</v>
      </c>
      <c r="F19" s="615">
        <f t="shared" si="0"/>
        <v>-105</v>
      </c>
    </row>
    <row r="20" spans="1:6" ht="15.75" x14ac:dyDescent="0.25">
      <c r="A20" s="612">
        <v>541</v>
      </c>
      <c r="B20" s="613" t="s">
        <v>410</v>
      </c>
      <c r="C20" s="614" t="s">
        <v>411</v>
      </c>
      <c r="D20" s="590"/>
      <c r="E20" s="590"/>
      <c r="F20" s="615">
        <f t="shared" si="0"/>
        <v>0</v>
      </c>
    </row>
    <row r="21" spans="1:6" ht="15.75" x14ac:dyDescent="0.25">
      <c r="A21" s="612">
        <v>542</v>
      </c>
      <c r="B21" s="613" t="s">
        <v>412</v>
      </c>
      <c r="C21" s="614" t="s">
        <v>413</v>
      </c>
      <c r="D21" s="590"/>
      <c r="E21" s="590"/>
      <c r="F21" s="615">
        <f t="shared" si="0"/>
        <v>0</v>
      </c>
    </row>
    <row r="22" spans="1:6" ht="15.75" x14ac:dyDescent="0.25">
      <c r="A22" s="612">
        <v>543</v>
      </c>
      <c r="B22" s="613" t="s">
        <v>414</v>
      </c>
      <c r="C22" s="614" t="s">
        <v>415</v>
      </c>
      <c r="D22" s="590"/>
      <c r="E22" s="590"/>
      <c r="F22" s="615">
        <f t="shared" si="0"/>
        <v>0</v>
      </c>
    </row>
    <row r="23" spans="1:6" ht="15.75" x14ac:dyDescent="0.25">
      <c r="A23" s="612">
        <v>544</v>
      </c>
      <c r="B23" s="613" t="s">
        <v>416</v>
      </c>
      <c r="C23" s="614" t="s">
        <v>417</v>
      </c>
      <c r="D23" s="590"/>
      <c r="E23" s="590"/>
      <c r="F23" s="615">
        <f t="shared" si="0"/>
        <v>0</v>
      </c>
    </row>
    <row r="24" spans="1:6" ht="15.75" x14ac:dyDescent="0.25">
      <c r="A24" s="612">
        <v>545</v>
      </c>
      <c r="B24" s="613" t="s">
        <v>418</v>
      </c>
      <c r="C24" s="614" t="s">
        <v>419</v>
      </c>
      <c r="D24" s="590"/>
      <c r="E24" s="590"/>
      <c r="F24" s="615">
        <f t="shared" si="0"/>
        <v>0</v>
      </c>
    </row>
    <row r="25" spans="1:6" ht="15.75" x14ac:dyDescent="0.25">
      <c r="A25" s="612">
        <v>546</v>
      </c>
      <c r="B25" s="613" t="s">
        <v>420</v>
      </c>
      <c r="C25" s="614" t="s">
        <v>421</v>
      </c>
      <c r="D25" s="590"/>
      <c r="E25" s="590"/>
      <c r="F25" s="615">
        <f t="shared" si="0"/>
        <v>0</v>
      </c>
    </row>
    <row r="26" spans="1:6" ht="15.75" x14ac:dyDescent="0.25">
      <c r="A26" s="612">
        <v>547</v>
      </c>
      <c r="B26" s="613" t="s">
        <v>422</v>
      </c>
      <c r="C26" s="614" t="s">
        <v>423</v>
      </c>
      <c r="D26" s="590"/>
      <c r="E26" s="590"/>
      <c r="F26" s="615">
        <f t="shared" si="0"/>
        <v>0</v>
      </c>
    </row>
    <row r="27" spans="1:6" ht="15.75" x14ac:dyDescent="0.25">
      <c r="A27" s="612">
        <v>548</v>
      </c>
      <c r="B27" s="613" t="s">
        <v>424</v>
      </c>
      <c r="C27" s="614" t="s">
        <v>425</v>
      </c>
      <c r="D27" s="590"/>
      <c r="E27" s="590"/>
      <c r="F27" s="615">
        <f t="shared" si="0"/>
        <v>0</v>
      </c>
    </row>
    <row r="28" spans="1:6" ht="15.75" x14ac:dyDescent="0.25">
      <c r="A28" s="612">
        <v>549</v>
      </c>
      <c r="B28" s="613" t="s">
        <v>426</v>
      </c>
      <c r="C28" s="614" t="s">
        <v>427</v>
      </c>
      <c r="D28" s="590">
        <f>'[3]T19-Štip_ z vlastných '!C6</f>
        <v>48160</v>
      </c>
      <c r="E28" s="590">
        <v>67146</v>
      </c>
      <c r="F28" s="615">
        <f t="shared" si="0"/>
        <v>18986</v>
      </c>
    </row>
    <row r="29" spans="1:6" ht="15.75" x14ac:dyDescent="0.25">
      <c r="A29" s="612">
        <v>551</v>
      </c>
      <c r="B29" s="613" t="s">
        <v>428</v>
      </c>
      <c r="C29" s="614" t="s">
        <v>429</v>
      </c>
      <c r="D29" s="590">
        <v>15054.63</v>
      </c>
      <c r="E29" s="590">
        <v>14890.12</v>
      </c>
      <c r="F29" s="615">
        <f t="shared" si="0"/>
        <v>-164.5099999999984</v>
      </c>
    </row>
    <row r="30" spans="1:6" ht="15.75" x14ac:dyDescent="0.25">
      <c r="A30" s="616">
        <v>552</v>
      </c>
      <c r="B30" s="613" t="s">
        <v>544</v>
      </c>
      <c r="C30" s="614" t="s">
        <v>430</v>
      </c>
      <c r="D30" s="592"/>
      <c r="E30" s="590"/>
      <c r="F30" s="615">
        <f t="shared" si="0"/>
        <v>0</v>
      </c>
    </row>
    <row r="31" spans="1:6" ht="15.75" x14ac:dyDescent="0.25">
      <c r="A31" s="616">
        <v>553</v>
      </c>
      <c r="B31" s="613" t="s">
        <v>431</v>
      </c>
      <c r="C31" s="614" t="s">
        <v>432</v>
      </c>
      <c r="D31" s="592"/>
      <c r="E31" s="590"/>
      <c r="F31" s="615">
        <f t="shared" si="0"/>
        <v>0</v>
      </c>
    </row>
    <row r="32" spans="1:6" ht="15.75" x14ac:dyDescent="0.25">
      <c r="A32" s="616">
        <v>554</v>
      </c>
      <c r="B32" s="613" t="s">
        <v>433</v>
      </c>
      <c r="C32" s="614" t="s">
        <v>434</v>
      </c>
      <c r="D32" s="592"/>
      <c r="E32" s="590"/>
      <c r="F32" s="615">
        <f t="shared" si="0"/>
        <v>0</v>
      </c>
    </row>
    <row r="33" spans="1:6" ht="15.75" x14ac:dyDescent="0.25">
      <c r="A33" s="616">
        <v>555</v>
      </c>
      <c r="B33" s="613" t="s">
        <v>435</v>
      </c>
      <c r="C33" s="614" t="s">
        <v>436</v>
      </c>
      <c r="D33" s="592"/>
      <c r="E33" s="590"/>
      <c r="F33" s="615">
        <f t="shared" si="0"/>
        <v>0</v>
      </c>
    </row>
    <row r="34" spans="1:6" ht="15.75" x14ac:dyDescent="0.25">
      <c r="A34" s="616">
        <v>556</v>
      </c>
      <c r="B34" s="613" t="s">
        <v>437</v>
      </c>
      <c r="C34" s="614" t="s">
        <v>438</v>
      </c>
      <c r="D34" s="592">
        <f>'[3]T5 - Analýza nákladov'!C96</f>
        <v>56085.96</v>
      </c>
      <c r="E34" s="590">
        <f>'[3]T5 - Analýza nákladov'!E96</f>
        <v>119941</v>
      </c>
      <c r="F34" s="615">
        <f t="shared" si="0"/>
        <v>63855.040000000001</v>
      </c>
    </row>
    <row r="35" spans="1:6" ht="15.75" x14ac:dyDescent="0.25">
      <c r="A35" s="616">
        <v>557</v>
      </c>
      <c r="B35" s="613" t="s">
        <v>439</v>
      </c>
      <c r="C35" s="614" t="s">
        <v>440</v>
      </c>
      <c r="D35" s="592"/>
      <c r="E35" s="590"/>
      <c r="F35" s="615">
        <f t="shared" si="0"/>
        <v>0</v>
      </c>
    </row>
    <row r="36" spans="1:6" ht="15.75" x14ac:dyDescent="0.25">
      <c r="A36" s="616">
        <v>558</v>
      </c>
      <c r="B36" s="613" t="s">
        <v>441</v>
      </c>
      <c r="C36" s="614" t="s">
        <v>442</v>
      </c>
      <c r="D36" s="592"/>
      <c r="E36" s="590"/>
      <c r="F36" s="615">
        <f t="shared" si="0"/>
        <v>0</v>
      </c>
    </row>
    <row r="37" spans="1:6" ht="20.25" customHeight="1" x14ac:dyDescent="0.25">
      <c r="A37" s="616">
        <v>561</v>
      </c>
      <c r="B37" s="613" t="s">
        <v>444</v>
      </c>
      <c r="C37" s="614" t="s">
        <v>443</v>
      </c>
      <c r="D37" s="592"/>
      <c r="E37" s="590"/>
      <c r="F37" s="615">
        <f t="shared" si="0"/>
        <v>0</v>
      </c>
    </row>
    <row r="38" spans="1:6" ht="15.75" x14ac:dyDescent="0.25">
      <c r="A38" s="616">
        <v>562</v>
      </c>
      <c r="B38" s="613" t="s">
        <v>446</v>
      </c>
      <c r="C38" s="614" t="s">
        <v>445</v>
      </c>
      <c r="D38" s="592"/>
      <c r="E38" s="590"/>
      <c r="F38" s="615">
        <f t="shared" si="0"/>
        <v>0</v>
      </c>
    </row>
    <row r="39" spans="1:6" ht="15.75" x14ac:dyDescent="0.25">
      <c r="A39" s="616">
        <v>563</v>
      </c>
      <c r="B39" s="613" t="s">
        <v>448</v>
      </c>
      <c r="C39" s="614" t="s">
        <v>447</v>
      </c>
      <c r="D39" s="592"/>
      <c r="E39" s="590"/>
      <c r="F39" s="615">
        <f t="shared" si="0"/>
        <v>0</v>
      </c>
    </row>
    <row r="40" spans="1:6" ht="15.75" x14ac:dyDescent="0.25">
      <c r="A40" s="617">
        <v>565</v>
      </c>
      <c r="B40" s="618" t="s">
        <v>543</v>
      </c>
      <c r="C40" s="614" t="s">
        <v>449</v>
      </c>
      <c r="D40" s="619"/>
      <c r="E40" s="596"/>
      <c r="F40" s="615">
        <f t="shared" si="0"/>
        <v>0</v>
      </c>
    </row>
    <row r="41" spans="1:6" ht="16.5" thickBot="1" x14ac:dyDescent="0.3">
      <c r="A41" s="617">
        <v>567</v>
      </c>
      <c r="B41" s="620" t="s">
        <v>450</v>
      </c>
      <c r="C41" s="621" t="s">
        <v>451</v>
      </c>
      <c r="D41" s="619"/>
      <c r="E41" s="596"/>
      <c r="F41" s="622">
        <f t="shared" si="0"/>
        <v>0</v>
      </c>
    </row>
    <row r="42" spans="1:6" ht="24.75" customHeight="1" thickBot="1" x14ac:dyDescent="0.25">
      <c r="A42" s="896" t="s">
        <v>568</v>
      </c>
      <c r="B42" s="897"/>
      <c r="C42" s="623" t="s">
        <v>452</v>
      </c>
      <c r="D42" s="624">
        <f>SUM(D5:D41)</f>
        <v>2229543.61</v>
      </c>
      <c r="E42" s="625">
        <f>SUM(E5:E41)</f>
        <v>2385662.5300000003</v>
      </c>
      <c r="F42" s="626">
        <f>SUM(F5:F41)</f>
        <v>156118.91999999998</v>
      </c>
    </row>
    <row r="43" spans="1:6" x14ac:dyDescent="0.2">
      <c r="B43" s="627"/>
      <c r="C43" s="627"/>
      <c r="D43" s="627"/>
      <c r="E43" s="627"/>
    </row>
  </sheetData>
  <mergeCells count="3">
    <mergeCell ref="A1:F1"/>
    <mergeCell ref="A2:F2"/>
    <mergeCell ref="A42:B42"/>
  </mergeCells>
  <pageMargins left="0.39370078740157483" right="0.23622047244094491" top="0.59055118110236227" bottom="0.74803149606299213" header="0.31496062992125984" footer="0.31496062992125984"/>
  <pageSetup paperSize="9"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899" t="s">
        <v>376</v>
      </c>
      <c r="B1" s="900"/>
      <c r="C1" s="900"/>
      <c r="D1" s="900"/>
      <c r="E1" s="900"/>
      <c r="F1" s="901"/>
    </row>
    <row r="2" spans="1:6" ht="19.5" customHeight="1" x14ac:dyDescent="0.25">
      <c r="A2" s="898" t="s">
        <v>247</v>
      </c>
      <c r="B2" s="898"/>
      <c r="C2" s="898"/>
      <c r="D2" s="898"/>
      <c r="E2" s="898"/>
      <c r="F2" s="898"/>
    </row>
    <row r="3" spans="1:6" ht="42" customHeight="1" x14ac:dyDescent="0.2">
      <c r="A3" s="151" t="s">
        <v>254</v>
      </c>
      <c r="B3" s="152" t="s">
        <v>255</v>
      </c>
      <c r="C3" s="159" t="s">
        <v>378</v>
      </c>
      <c r="D3" s="152" t="s">
        <v>373</v>
      </c>
      <c r="E3" s="152" t="s">
        <v>374</v>
      </c>
      <c r="F3" s="152" t="s">
        <v>375</v>
      </c>
    </row>
    <row r="4" spans="1:6" ht="15.75" x14ac:dyDescent="0.25">
      <c r="A4" s="153" t="s">
        <v>256</v>
      </c>
      <c r="B4" s="153" t="s">
        <v>257</v>
      </c>
      <c r="C4" s="154"/>
      <c r="D4" s="154"/>
      <c r="E4" s="154"/>
      <c r="F4" s="154"/>
    </row>
    <row r="5" spans="1:6" ht="15.75" x14ac:dyDescent="0.25">
      <c r="A5" s="158" t="s">
        <v>258</v>
      </c>
      <c r="B5" s="153" t="s">
        <v>259</v>
      </c>
      <c r="C5" s="154"/>
      <c r="D5" s="154"/>
      <c r="E5" s="154"/>
      <c r="F5" s="154"/>
    </row>
    <row r="6" spans="1:6" ht="15.75" x14ac:dyDescent="0.25">
      <c r="A6" s="153" t="s">
        <v>260</v>
      </c>
      <c r="B6" s="153" t="s">
        <v>261</v>
      </c>
      <c r="C6" s="154"/>
      <c r="D6" s="154"/>
      <c r="E6" s="154"/>
      <c r="F6" s="154"/>
    </row>
    <row r="7" spans="1:6" ht="15.75" x14ac:dyDescent="0.25">
      <c r="A7" s="153" t="s">
        <v>262</v>
      </c>
      <c r="B7" s="153" t="s">
        <v>263</v>
      </c>
      <c r="C7" s="154"/>
      <c r="D7" s="154"/>
      <c r="E7" s="154"/>
      <c r="F7" s="154"/>
    </row>
    <row r="8" spans="1:6" ht="15.75" x14ac:dyDescent="0.25">
      <c r="A8" s="157" t="s">
        <v>377</v>
      </c>
      <c r="B8" s="153" t="s">
        <v>264</v>
      </c>
      <c r="C8" s="154"/>
      <c r="D8" s="154"/>
      <c r="E8" s="154"/>
      <c r="F8" s="154"/>
    </row>
    <row r="9" spans="1:6" ht="15.75" x14ac:dyDescent="0.25">
      <c r="A9" s="153" t="s">
        <v>265</v>
      </c>
      <c r="B9" s="153" t="s">
        <v>266</v>
      </c>
      <c r="C9" s="154"/>
      <c r="D9" s="154"/>
      <c r="E9" s="154"/>
      <c r="F9" s="154"/>
    </row>
    <row r="10" spans="1:6" ht="15.75" x14ac:dyDescent="0.25">
      <c r="A10" s="153" t="s">
        <v>267</v>
      </c>
      <c r="B10" s="153" t="s">
        <v>268</v>
      </c>
      <c r="C10" s="154"/>
      <c r="D10" s="154"/>
      <c r="E10" s="154"/>
      <c r="F10" s="154"/>
    </row>
    <row r="11" spans="1:6" ht="15.75" x14ac:dyDescent="0.25">
      <c r="A11" s="153" t="s">
        <v>269</v>
      </c>
      <c r="B11" s="153" t="s">
        <v>270</v>
      </c>
      <c r="C11" s="154"/>
      <c r="D11" s="154"/>
      <c r="E11" s="154"/>
      <c r="F11" s="154"/>
    </row>
    <row r="12" spans="1:6" ht="15.75" x14ac:dyDescent="0.25">
      <c r="A12" s="158" t="s">
        <v>271</v>
      </c>
      <c r="B12" s="153" t="s">
        <v>272</v>
      </c>
      <c r="C12" s="154"/>
      <c r="D12" s="154"/>
      <c r="E12" s="154"/>
      <c r="F12" s="154"/>
    </row>
    <row r="13" spans="1:6" ht="15.75" x14ac:dyDescent="0.25">
      <c r="A13" s="153" t="s">
        <v>273</v>
      </c>
      <c r="B13" s="153" t="s">
        <v>274</v>
      </c>
      <c r="C13" s="154"/>
      <c r="D13" s="154"/>
      <c r="E13" s="154"/>
      <c r="F13" s="154"/>
    </row>
    <row r="14" spans="1:6" ht="15.75" x14ac:dyDescent="0.25">
      <c r="A14" s="153" t="s">
        <v>275</v>
      </c>
      <c r="B14" s="153" t="s">
        <v>276</v>
      </c>
      <c r="C14" s="154"/>
      <c r="D14" s="154"/>
      <c r="E14" s="154"/>
      <c r="F14" s="154"/>
    </row>
    <row r="15" spans="1:6" ht="15.75" x14ac:dyDescent="0.25">
      <c r="A15" s="153" t="s">
        <v>277</v>
      </c>
      <c r="B15" s="153" t="s">
        <v>278</v>
      </c>
      <c r="C15" s="154"/>
      <c r="D15" s="154"/>
      <c r="E15" s="154"/>
      <c r="F15" s="154"/>
    </row>
    <row r="16" spans="1:6" ht="15.75" x14ac:dyDescent="0.25">
      <c r="A16" s="153" t="s">
        <v>279</v>
      </c>
      <c r="B16" s="153" t="s">
        <v>280</v>
      </c>
      <c r="C16" s="154"/>
      <c r="D16" s="154"/>
      <c r="E16" s="154"/>
      <c r="F16" s="154"/>
    </row>
    <row r="17" spans="1:6" ht="15.75" x14ac:dyDescent="0.25">
      <c r="A17" s="153" t="s">
        <v>281</v>
      </c>
      <c r="B17" s="153" t="s">
        <v>282</v>
      </c>
      <c r="C17" s="154"/>
      <c r="D17" s="154"/>
      <c r="E17" s="154"/>
      <c r="F17" s="154"/>
    </row>
    <row r="18" spans="1:6" ht="15.75" x14ac:dyDescent="0.25">
      <c r="A18" s="153" t="s">
        <v>283</v>
      </c>
      <c r="B18" s="153" t="s">
        <v>284</v>
      </c>
      <c r="C18" s="154"/>
      <c r="D18" s="154"/>
      <c r="E18" s="154"/>
      <c r="F18" s="154"/>
    </row>
    <row r="19" spans="1:6" ht="15.75" x14ac:dyDescent="0.25">
      <c r="A19" s="153" t="s">
        <v>285</v>
      </c>
      <c r="B19" s="153" t="s">
        <v>286</v>
      </c>
      <c r="C19" s="154"/>
      <c r="D19" s="154"/>
      <c r="E19" s="154"/>
      <c r="F19" s="154"/>
    </row>
    <row r="20" spans="1:6" ht="15.75" x14ac:dyDescent="0.25">
      <c r="A20" s="153" t="s">
        <v>287</v>
      </c>
      <c r="B20" s="153" t="s">
        <v>288</v>
      </c>
      <c r="C20" s="154"/>
      <c r="D20" s="154"/>
      <c r="E20" s="154"/>
      <c r="F20" s="154"/>
    </row>
    <row r="21" spans="1:6" ht="15.75" x14ac:dyDescent="0.25">
      <c r="A21" s="153" t="s">
        <v>289</v>
      </c>
      <c r="B21" s="153" t="s">
        <v>290</v>
      </c>
      <c r="C21" s="154"/>
      <c r="D21" s="154"/>
      <c r="E21" s="154"/>
      <c r="F21" s="154"/>
    </row>
    <row r="22" spans="1:6" ht="15.75" x14ac:dyDescent="0.25">
      <c r="A22" s="153" t="s">
        <v>291</v>
      </c>
      <c r="B22" s="153" t="s">
        <v>292</v>
      </c>
      <c r="C22" s="154"/>
      <c r="D22" s="154"/>
      <c r="E22" s="154"/>
      <c r="F22" s="154"/>
    </row>
    <row r="23" spans="1:6" ht="15.75" x14ac:dyDescent="0.25">
      <c r="A23" s="153" t="s">
        <v>293</v>
      </c>
      <c r="B23" s="153" t="s">
        <v>294</v>
      </c>
      <c r="C23" s="154"/>
      <c r="D23" s="154"/>
      <c r="E23" s="154"/>
      <c r="F23" s="154"/>
    </row>
    <row r="24" spans="1:6" ht="15.75" x14ac:dyDescent="0.25">
      <c r="A24" s="158" t="s">
        <v>295</v>
      </c>
      <c r="B24" s="153" t="s">
        <v>296</v>
      </c>
      <c r="C24" s="154"/>
      <c r="D24" s="154"/>
      <c r="E24" s="154"/>
      <c r="F24" s="154"/>
    </row>
    <row r="25" spans="1:6" ht="15.75" x14ac:dyDescent="0.25">
      <c r="A25" s="153" t="s">
        <v>297</v>
      </c>
      <c r="B25" s="153" t="s">
        <v>298</v>
      </c>
      <c r="C25" s="154"/>
      <c r="D25" s="154"/>
      <c r="E25" s="154"/>
      <c r="F25" s="154"/>
    </row>
    <row r="26" spans="1:6" ht="15.75" x14ac:dyDescent="0.25">
      <c r="A26" s="153" t="s">
        <v>299</v>
      </c>
      <c r="B26" s="153" t="s">
        <v>300</v>
      </c>
      <c r="C26" s="154"/>
      <c r="D26" s="154"/>
      <c r="E26" s="154"/>
      <c r="F26" s="154"/>
    </row>
    <row r="27" spans="1:6" ht="15.75" x14ac:dyDescent="0.25">
      <c r="A27" s="153" t="s">
        <v>301</v>
      </c>
      <c r="B27" s="153" t="s">
        <v>302</v>
      </c>
      <c r="C27" s="154"/>
      <c r="D27" s="154"/>
      <c r="E27" s="154"/>
      <c r="F27" s="154"/>
    </row>
    <row r="28" spans="1:6" ht="15.75" x14ac:dyDescent="0.25">
      <c r="A28" s="153" t="s">
        <v>303</v>
      </c>
      <c r="B28" s="153" t="s">
        <v>304</v>
      </c>
      <c r="C28" s="154"/>
      <c r="D28" s="154"/>
      <c r="E28" s="154"/>
      <c r="F28" s="154"/>
    </row>
    <row r="29" spans="1:6" ht="15.75" x14ac:dyDescent="0.25">
      <c r="A29" s="153" t="s">
        <v>305</v>
      </c>
      <c r="B29" s="153" t="s">
        <v>306</v>
      </c>
      <c r="C29" s="154"/>
      <c r="D29" s="154"/>
      <c r="E29" s="154"/>
      <c r="F29" s="154"/>
    </row>
    <row r="30" spans="1:6" ht="15.75" x14ac:dyDescent="0.25">
      <c r="A30" s="153" t="s">
        <v>307</v>
      </c>
      <c r="B30" s="153" t="s">
        <v>308</v>
      </c>
      <c r="C30" s="154"/>
      <c r="D30" s="154"/>
      <c r="E30" s="154"/>
      <c r="F30" s="154"/>
    </row>
    <row r="31" spans="1:6" ht="15.75" x14ac:dyDescent="0.25">
      <c r="A31" s="153" t="s">
        <v>309</v>
      </c>
      <c r="B31" s="153" t="s">
        <v>310</v>
      </c>
      <c r="C31" s="154"/>
      <c r="D31" s="154"/>
      <c r="E31" s="154"/>
      <c r="F31" s="154"/>
    </row>
    <row r="32" spans="1:6" ht="15.75" x14ac:dyDescent="0.25">
      <c r="A32" s="153" t="s">
        <v>311</v>
      </c>
      <c r="B32" s="153" t="s">
        <v>312</v>
      </c>
      <c r="C32" s="154"/>
      <c r="D32" s="154"/>
      <c r="E32" s="154"/>
      <c r="F32" s="154"/>
    </row>
    <row r="33" spans="1:6" ht="15.75" x14ac:dyDescent="0.25">
      <c r="A33" s="158" t="s">
        <v>313</v>
      </c>
      <c r="B33" s="153" t="s">
        <v>314</v>
      </c>
      <c r="C33" s="154"/>
      <c r="D33" s="154"/>
      <c r="E33" s="154"/>
      <c r="F33" s="154"/>
    </row>
    <row r="34" spans="1:6" ht="15.75" x14ac:dyDescent="0.25">
      <c r="A34" s="153" t="s">
        <v>315</v>
      </c>
      <c r="B34" s="153" t="s">
        <v>316</v>
      </c>
      <c r="C34" s="154"/>
      <c r="D34" s="154"/>
      <c r="E34" s="154"/>
      <c r="F34" s="154"/>
    </row>
    <row r="35" spans="1:6" ht="15.75" x14ac:dyDescent="0.25">
      <c r="A35" s="153" t="s">
        <v>317</v>
      </c>
      <c r="B35" s="153" t="s">
        <v>318</v>
      </c>
      <c r="C35" s="154"/>
      <c r="D35" s="154"/>
      <c r="E35" s="154"/>
      <c r="F35" s="154"/>
    </row>
    <row r="36" spans="1:6" ht="15.75" x14ac:dyDescent="0.25">
      <c r="A36" s="153" t="s">
        <v>319</v>
      </c>
      <c r="B36" s="153" t="s">
        <v>320</v>
      </c>
      <c r="C36" s="154"/>
      <c r="D36" s="154"/>
      <c r="E36" s="154"/>
      <c r="F36" s="154"/>
    </row>
    <row r="37" spans="1:6" ht="15.75" x14ac:dyDescent="0.25">
      <c r="A37" s="153" t="s">
        <v>321</v>
      </c>
      <c r="B37" s="153" t="s">
        <v>322</v>
      </c>
      <c r="C37" s="154"/>
      <c r="D37" s="154"/>
      <c r="E37" s="154"/>
      <c r="F37" s="154"/>
    </row>
    <row r="38" spans="1:6" ht="15.75" x14ac:dyDescent="0.25">
      <c r="A38" s="153" t="s">
        <v>323</v>
      </c>
      <c r="B38" s="153" t="s">
        <v>324</v>
      </c>
      <c r="C38" s="154"/>
      <c r="D38" s="154"/>
      <c r="E38" s="154"/>
      <c r="F38" s="154"/>
    </row>
    <row r="39" spans="1:6" ht="15.75" x14ac:dyDescent="0.25">
      <c r="A39" s="153" t="s">
        <v>325</v>
      </c>
      <c r="B39" s="153" t="s">
        <v>326</v>
      </c>
      <c r="C39" s="154"/>
      <c r="D39" s="154"/>
      <c r="E39" s="154"/>
      <c r="F39" s="154"/>
    </row>
    <row r="40" spans="1:6" ht="15.75" x14ac:dyDescent="0.25">
      <c r="A40" s="158" t="s">
        <v>327</v>
      </c>
      <c r="B40" s="153" t="s">
        <v>328</v>
      </c>
      <c r="C40" s="154"/>
      <c r="D40" s="154"/>
      <c r="E40" s="154"/>
      <c r="F40" s="154"/>
    </row>
    <row r="41" spans="1:6" ht="15.75" x14ac:dyDescent="0.25">
      <c r="A41" s="153" t="s">
        <v>329</v>
      </c>
      <c r="B41" s="153" t="s">
        <v>330</v>
      </c>
      <c r="C41" s="154"/>
      <c r="D41" s="154"/>
      <c r="E41" s="154"/>
      <c r="F41" s="154"/>
    </row>
    <row r="42" spans="1:6" ht="15.75" x14ac:dyDescent="0.25">
      <c r="A42" s="153" t="s">
        <v>331</v>
      </c>
      <c r="B42" s="153" t="s">
        <v>332</v>
      </c>
      <c r="C42" s="154"/>
      <c r="D42" s="154"/>
      <c r="E42" s="154"/>
      <c r="F42" s="154"/>
    </row>
    <row r="43" spans="1:6" ht="15.75" x14ac:dyDescent="0.25">
      <c r="A43" s="153" t="s">
        <v>333</v>
      </c>
      <c r="B43" s="153" t="s">
        <v>334</v>
      </c>
      <c r="C43" s="154"/>
      <c r="D43" s="154"/>
      <c r="E43" s="154"/>
      <c r="F43" s="154"/>
    </row>
    <row r="44" spans="1:6" ht="15.75" x14ac:dyDescent="0.25">
      <c r="A44" s="153" t="s">
        <v>335</v>
      </c>
      <c r="B44" s="153" t="s">
        <v>336</v>
      </c>
      <c r="C44" s="154"/>
      <c r="D44" s="154"/>
      <c r="E44" s="154"/>
      <c r="F44" s="154"/>
    </row>
    <row r="45" spans="1:6" ht="15.75" x14ac:dyDescent="0.25">
      <c r="A45" s="158" t="s">
        <v>337</v>
      </c>
      <c r="B45" s="153" t="s">
        <v>338</v>
      </c>
      <c r="C45" s="154"/>
      <c r="D45" s="154"/>
      <c r="E45" s="154"/>
      <c r="F45" s="154"/>
    </row>
    <row r="46" spans="1:6" ht="15.75" x14ac:dyDescent="0.25">
      <c r="A46" s="153" t="s">
        <v>339</v>
      </c>
      <c r="B46" s="153" t="s">
        <v>340</v>
      </c>
      <c r="C46" s="154"/>
      <c r="D46" s="154"/>
      <c r="E46" s="154"/>
      <c r="F46" s="154"/>
    </row>
    <row r="47" spans="1:6" ht="15.75" x14ac:dyDescent="0.25">
      <c r="A47" s="153" t="s">
        <v>331</v>
      </c>
      <c r="B47" s="153" t="s">
        <v>341</v>
      </c>
      <c r="C47" s="154"/>
      <c r="D47" s="154"/>
      <c r="E47" s="154"/>
      <c r="F47" s="154"/>
    </row>
    <row r="48" spans="1:6" ht="15.75" x14ac:dyDescent="0.25">
      <c r="A48" s="153" t="s">
        <v>342</v>
      </c>
      <c r="B48" s="153" t="s">
        <v>343</v>
      </c>
      <c r="C48" s="154"/>
      <c r="D48" s="154"/>
      <c r="E48" s="154"/>
      <c r="F48" s="154"/>
    </row>
    <row r="49" spans="1:6" ht="15.75" x14ac:dyDescent="0.25">
      <c r="A49" s="153" t="s">
        <v>344</v>
      </c>
      <c r="B49" s="153" t="s">
        <v>345</v>
      </c>
      <c r="C49" s="154"/>
      <c r="D49" s="154"/>
      <c r="E49" s="154"/>
      <c r="F49" s="154"/>
    </row>
    <row r="50" spans="1:6" ht="15.75" x14ac:dyDescent="0.25">
      <c r="A50" s="153" t="s">
        <v>346</v>
      </c>
      <c r="B50" s="153" t="s">
        <v>347</v>
      </c>
      <c r="C50" s="154"/>
      <c r="D50" s="154"/>
      <c r="E50" s="154"/>
      <c r="F50" s="154"/>
    </row>
    <row r="51" spans="1:6" ht="15.75" x14ac:dyDescent="0.25">
      <c r="A51" s="153" t="s">
        <v>333</v>
      </c>
      <c r="B51" s="153" t="s">
        <v>348</v>
      </c>
      <c r="C51" s="154"/>
      <c r="D51" s="154"/>
      <c r="E51" s="154"/>
      <c r="F51" s="154"/>
    </row>
    <row r="52" spans="1:6" ht="15.75" x14ac:dyDescent="0.25">
      <c r="A52" s="153" t="s">
        <v>349</v>
      </c>
      <c r="B52" s="153" t="s">
        <v>350</v>
      </c>
      <c r="C52" s="154"/>
      <c r="D52" s="154"/>
      <c r="E52" s="154"/>
      <c r="F52" s="154"/>
    </row>
    <row r="53" spans="1:6" ht="15.75" x14ac:dyDescent="0.25">
      <c r="A53" s="153" t="s">
        <v>335</v>
      </c>
      <c r="B53" s="153" t="s">
        <v>351</v>
      </c>
      <c r="C53" s="154"/>
      <c r="D53" s="154"/>
      <c r="E53" s="154"/>
      <c r="F53" s="154"/>
    </row>
    <row r="54" spans="1:6" ht="15.75" x14ac:dyDescent="0.25">
      <c r="A54" s="158" t="s">
        <v>352</v>
      </c>
      <c r="B54" s="153" t="s">
        <v>353</v>
      </c>
      <c r="C54" s="154"/>
      <c r="D54" s="154"/>
      <c r="E54" s="154"/>
      <c r="F54" s="154"/>
    </row>
    <row r="55" spans="1:6" ht="15.75" x14ac:dyDescent="0.25">
      <c r="A55" s="153" t="s">
        <v>354</v>
      </c>
      <c r="B55" s="153" t="s">
        <v>355</v>
      </c>
      <c r="C55" s="154"/>
      <c r="D55" s="154"/>
      <c r="E55" s="154"/>
      <c r="F55" s="154"/>
    </row>
    <row r="56" spans="1:6" ht="15.75" x14ac:dyDescent="0.25">
      <c r="A56" s="153" t="s">
        <v>356</v>
      </c>
      <c r="B56" s="153" t="s">
        <v>357</v>
      </c>
      <c r="C56" s="154"/>
      <c r="D56" s="154"/>
      <c r="E56" s="154"/>
      <c r="F56" s="154"/>
    </row>
    <row r="57" spans="1:6" ht="15.75" x14ac:dyDescent="0.25">
      <c r="A57" s="153" t="s">
        <v>358</v>
      </c>
      <c r="B57" s="153" t="s">
        <v>359</v>
      </c>
      <c r="C57" s="154"/>
      <c r="D57" s="154"/>
      <c r="E57" s="154"/>
      <c r="F57" s="154"/>
    </row>
    <row r="58" spans="1:6" ht="15.75" x14ac:dyDescent="0.25">
      <c r="A58" s="153" t="s">
        <v>360</v>
      </c>
      <c r="B58" s="153" t="s">
        <v>361</v>
      </c>
      <c r="C58" s="154"/>
      <c r="D58" s="154"/>
      <c r="E58" s="154"/>
      <c r="F58" s="154"/>
    </row>
    <row r="59" spans="1:6" ht="15.75" x14ac:dyDescent="0.25">
      <c r="A59" s="153" t="s">
        <v>362</v>
      </c>
      <c r="B59" s="153" t="s">
        <v>363</v>
      </c>
      <c r="C59" s="154"/>
      <c r="D59" s="154"/>
      <c r="E59" s="154"/>
      <c r="F59" s="154"/>
    </row>
    <row r="60" spans="1:6" ht="15.75" x14ac:dyDescent="0.25">
      <c r="A60" s="153" t="s">
        <v>364</v>
      </c>
      <c r="B60" s="153" t="s">
        <v>365</v>
      </c>
      <c r="C60" s="154"/>
      <c r="D60" s="154"/>
      <c r="E60" s="154"/>
      <c r="F60" s="154"/>
    </row>
    <row r="61" spans="1:6" ht="15.75" x14ac:dyDescent="0.25">
      <c r="A61" s="158" t="s">
        <v>366</v>
      </c>
      <c r="B61" s="153" t="s">
        <v>367</v>
      </c>
      <c r="C61" s="154"/>
      <c r="D61" s="154"/>
      <c r="E61" s="154"/>
      <c r="F61" s="154"/>
    </row>
    <row r="62" spans="1:6" ht="15.75" x14ac:dyDescent="0.25">
      <c r="A62" s="153" t="s">
        <v>368</v>
      </c>
      <c r="B62" s="153" t="s">
        <v>369</v>
      </c>
      <c r="C62" s="154"/>
      <c r="D62" s="154"/>
      <c r="E62" s="154"/>
      <c r="F62" s="154"/>
    </row>
    <row r="63" spans="1:6" ht="15.75" x14ac:dyDescent="0.25">
      <c r="A63" s="153" t="s">
        <v>370</v>
      </c>
      <c r="B63" s="153" t="s">
        <v>371</v>
      </c>
      <c r="C63" s="154"/>
      <c r="D63" s="154"/>
      <c r="E63" s="154"/>
      <c r="F63" s="154"/>
    </row>
    <row r="64" spans="1:6" ht="15.75" x14ac:dyDescent="0.25">
      <c r="A64" s="155" t="s">
        <v>372</v>
      </c>
      <c r="B64" s="156"/>
      <c r="C64" s="154"/>
      <c r="D64" s="154"/>
      <c r="E64" s="154"/>
      <c r="F64" s="154"/>
    </row>
    <row r="65" spans="1:6" ht="15.75" x14ac:dyDescent="0.25">
      <c r="A65" s="83"/>
      <c r="B65" s="83"/>
      <c r="C65" s="83"/>
      <c r="D65" s="83"/>
      <c r="E65" s="83"/>
      <c r="F65" s="83"/>
    </row>
    <row r="66" spans="1:6" ht="15.75" x14ac:dyDescent="0.25">
      <c r="A66" s="83"/>
      <c r="B66" s="83"/>
      <c r="C66" s="83"/>
      <c r="D66" s="83"/>
      <c r="E66" s="83"/>
      <c r="F66" s="83"/>
    </row>
    <row r="67" spans="1:6" ht="15.75" x14ac:dyDescent="0.25">
      <c r="A67" s="83"/>
      <c r="B67" s="83"/>
      <c r="C67" s="83"/>
      <c r="D67" s="83"/>
      <c r="E67" s="83"/>
      <c r="F67" s="83"/>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U77"/>
  <sheetViews>
    <sheetView zoomScale="60" zoomScaleNormal="60" workbookViewId="0">
      <pane xSplit="2" ySplit="5" topLeftCell="C42" activePane="bottomRight" state="frozen"/>
      <selection pane="topRight" activeCell="C1" sqref="C1"/>
      <selection pane="bottomLeft" activeCell="A6" sqref="A6"/>
      <selection pane="bottomRight" activeCell="F76" sqref="F76"/>
    </sheetView>
  </sheetViews>
  <sheetFormatPr defaultColWidth="9.140625" defaultRowHeight="15.75" x14ac:dyDescent="0.25"/>
  <cols>
    <col min="1" max="1" width="7.85546875" style="3" customWidth="1"/>
    <col min="2" max="2" width="86" style="115" customWidth="1"/>
    <col min="3" max="3" width="21.42578125" style="116" customWidth="1"/>
    <col min="4" max="4" width="23" style="116" customWidth="1"/>
    <col min="5" max="5" width="21.85546875" style="116" customWidth="1"/>
    <col min="6" max="6" width="28" style="116" customWidth="1"/>
    <col min="7" max="7" width="26.140625" style="116" customWidth="1"/>
    <col min="8" max="8" width="20.140625" style="116" customWidth="1"/>
    <col min="9" max="9" width="21.42578125" style="1" bestFit="1" customWidth="1"/>
    <col min="10" max="17" width="9.140625" style="1"/>
    <col min="18" max="18" width="6.28515625" style="1" customWidth="1"/>
    <col min="19" max="16384" width="9.140625" style="1"/>
  </cols>
  <sheetData>
    <row r="1" spans="1:10" ht="35.1" customHeight="1" thickBot="1" x14ac:dyDescent="0.3">
      <c r="A1" s="685" t="s">
        <v>813</v>
      </c>
      <c r="B1" s="686"/>
      <c r="C1" s="686"/>
      <c r="D1" s="686"/>
      <c r="E1" s="686"/>
      <c r="F1" s="686"/>
      <c r="G1" s="686"/>
      <c r="H1" s="687"/>
      <c r="I1" s="162"/>
    </row>
    <row r="2" spans="1:10" ht="31.9" customHeight="1" x14ac:dyDescent="0.25">
      <c r="A2" s="670" t="s">
        <v>900</v>
      </c>
      <c r="B2" s="671"/>
      <c r="C2" s="671"/>
      <c r="D2" s="671"/>
      <c r="E2" s="671"/>
      <c r="F2" s="671"/>
      <c r="G2" s="671"/>
      <c r="H2" s="672"/>
    </row>
    <row r="3" spans="1:10" ht="24" customHeight="1" x14ac:dyDescent="0.25">
      <c r="A3" s="688" t="s">
        <v>114</v>
      </c>
      <c r="B3" s="689" t="s">
        <v>191</v>
      </c>
      <c r="C3" s="691">
        <v>2020</v>
      </c>
      <c r="D3" s="692"/>
      <c r="E3" s="691">
        <v>2021</v>
      </c>
      <c r="F3" s="692"/>
      <c r="G3" s="691" t="s">
        <v>814</v>
      </c>
      <c r="H3" s="693"/>
    </row>
    <row r="4" spans="1:10" s="9" customFormat="1" ht="31.5" x14ac:dyDescent="0.25">
      <c r="A4" s="688"/>
      <c r="B4" s="690"/>
      <c r="C4" s="528" t="s">
        <v>192</v>
      </c>
      <c r="D4" s="528" t="s">
        <v>193</v>
      </c>
      <c r="E4" s="528" t="s">
        <v>192</v>
      </c>
      <c r="F4" s="528" t="s">
        <v>193</v>
      </c>
      <c r="G4" s="528" t="s">
        <v>192</v>
      </c>
      <c r="H4" s="530" t="s">
        <v>193</v>
      </c>
      <c r="I4" s="1"/>
    </row>
    <row r="5" spans="1:10" s="9" customFormat="1" x14ac:dyDescent="0.25">
      <c r="A5" s="527"/>
      <c r="B5" s="273"/>
      <c r="C5" s="528" t="s">
        <v>157</v>
      </c>
      <c r="D5" s="528" t="s">
        <v>158</v>
      </c>
      <c r="E5" s="528" t="s">
        <v>159</v>
      </c>
      <c r="F5" s="528" t="s">
        <v>165</v>
      </c>
      <c r="G5" s="528" t="s">
        <v>13</v>
      </c>
      <c r="H5" s="530" t="s">
        <v>14</v>
      </c>
      <c r="I5" s="343"/>
    </row>
    <row r="6" spans="1:10" ht="21.75" customHeight="1" x14ac:dyDescent="0.25">
      <c r="A6" s="27">
        <v>1</v>
      </c>
      <c r="B6" s="54" t="s">
        <v>138</v>
      </c>
      <c r="C6" s="531">
        <f>SUM(C7:C10)</f>
        <v>91882.3</v>
      </c>
      <c r="D6" s="531">
        <f t="shared" ref="D6:F6" si="0">SUM(D7:D10)</f>
        <v>325953.67000000004</v>
      </c>
      <c r="E6" s="531">
        <f t="shared" si="0"/>
        <v>122883.63</v>
      </c>
      <c r="F6" s="531">
        <f t="shared" si="0"/>
        <v>326689.89999999997</v>
      </c>
      <c r="G6" s="532">
        <f>E6-C6</f>
        <v>31001.33</v>
      </c>
      <c r="H6" s="533">
        <f t="shared" ref="G6:H71" si="1">F6-D6</f>
        <v>736.22999999992317</v>
      </c>
      <c r="J6" s="5"/>
    </row>
    <row r="7" spans="1:10" x14ac:dyDescent="0.25">
      <c r="A7" s="27">
        <f>A6+1</f>
        <v>2</v>
      </c>
      <c r="B7" s="262" t="s">
        <v>150</v>
      </c>
      <c r="C7" s="534"/>
      <c r="D7" s="534"/>
      <c r="E7" s="534"/>
      <c r="F7" s="534"/>
      <c r="G7" s="532">
        <f t="shared" si="1"/>
        <v>0</v>
      </c>
      <c r="H7" s="533">
        <f t="shared" si="1"/>
        <v>0</v>
      </c>
      <c r="I7" s="301"/>
      <c r="J7" s="5"/>
    </row>
    <row r="8" spans="1:10" x14ac:dyDescent="0.25">
      <c r="A8" s="27">
        <f t="shared" ref="A8:A71" si="2">A7+1</f>
        <v>3</v>
      </c>
      <c r="B8" s="262" t="s">
        <v>170</v>
      </c>
      <c r="C8" s="534"/>
      <c r="D8" s="534"/>
      <c r="E8" s="534"/>
      <c r="F8" s="534"/>
      <c r="G8" s="532">
        <f t="shared" si="1"/>
        <v>0</v>
      </c>
      <c r="H8" s="533">
        <f t="shared" si="1"/>
        <v>0</v>
      </c>
      <c r="I8" s="301"/>
      <c r="J8" s="5"/>
    </row>
    <row r="9" spans="1:10" x14ac:dyDescent="0.25">
      <c r="A9" s="27">
        <f t="shared" si="2"/>
        <v>4</v>
      </c>
      <c r="B9" s="262" t="s">
        <v>24</v>
      </c>
      <c r="C9" s="534">
        <v>91762.3</v>
      </c>
      <c r="D9" s="534">
        <v>324904.40000000002</v>
      </c>
      <c r="E9" s="534">
        <v>121570.83</v>
      </c>
      <c r="F9" s="534">
        <v>326056.15999999997</v>
      </c>
      <c r="G9" s="532">
        <f t="shared" si="1"/>
        <v>29808.53</v>
      </c>
      <c r="H9" s="533">
        <f t="shared" si="1"/>
        <v>1151.7599999999511</v>
      </c>
      <c r="I9" s="301"/>
      <c r="J9" s="5"/>
    </row>
    <row r="10" spans="1:10" x14ac:dyDescent="0.25">
      <c r="A10" s="27">
        <f t="shared" si="2"/>
        <v>5</v>
      </c>
      <c r="B10" s="262" t="s">
        <v>169</v>
      </c>
      <c r="C10" s="534">
        <v>120</v>
      </c>
      <c r="D10" s="534">
        <v>1049.27</v>
      </c>
      <c r="E10" s="534">
        <v>1312.8</v>
      </c>
      <c r="F10" s="534">
        <v>633.74</v>
      </c>
      <c r="G10" s="532">
        <f t="shared" si="1"/>
        <v>1192.8</v>
      </c>
      <c r="H10" s="533">
        <f t="shared" si="1"/>
        <v>-415.53</v>
      </c>
      <c r="I10" s="301"/>
      <c r="J10" s="5"/>
    </row>
    <row r="11" spans="1:10" x14ac:dyDescent="0.25">
      <c r="A11" s="27">
        <f t="shared" si="2"/>
        <v>6</v>
      </c>
      <c r="B11" s="266" t="s">
        <v>597</v>
      </c>
      <c r="C11" s="531">
        <f>SUM(C12:C15)</f>
        <v>733688.36</v>
      </c>
      <c r="D11" s="531">
        <f t="shared" ref="D11:F11" si="3">SUM(D12:D15)</f>
        <v>284536.03999999998</v>
      </c>
      <c r="E11" s="531">
        <f t="shared" si="3"/>
        <v>994762.22</v>
      </c>
      <c r="F11" s="531">
        <f t="shared" si="3"/>
        <v>260850.82</v>
      </c>
      <c r="G11" s="532">
        <f t="shared" si="1"/>
        <v>261073.86</v>
      </c>
      <c r="H11" s="533">
        <f t="shared" si="1"/>
        <v>-23685.219999999972</v>
      </c>
      <c r="J11" s="5"/>
    </row>
    <row r="12" spans="1:10" x14ac:dyDescent="0.25">
      <c r="A12" s="27">
        <f t="shared" si="2"/>
        <v>7</v>
      </c>
      <c r="B12" s="262" t="s">
        <v>46</v>
      </c>
      <c r="C12" s="534">
        <v>323964.95</v>
      </c>
      <c r="D12" s="534">
        <v>0</v>
      </c>
      <c r="E12" s="534">
        <v>570252.28</v>
      </c>
      <c r="F12" s="534">
        <v>0</v>
      </c>
      <c r="G12" s="532">
        <f t="shared" si="1"/>
        <v>246287.33000000002</v>
      </c>
      <c r="H12" s="533">
        <f t="shared" si="1"/>
        <v>0</v>
      </c>
      <c r="J12" s="5"/>
    </row>
    <row r="13" spans="1:10" x14ac:dyDescent="0.25">
      <c r="A13" s="27">
        <f t="shared" si="2"/>
        <v>8</v>
      </c>
      <c r="B13" s="262" t="s">
        <v>47</v>
      </c>
      <c r="C13" s="534">
        <v>0</v>
      </c>
      <c r="D13" s="534">
        <v>0</v>
      </c>
      <c r="E13" s="534">
        <v>0</v>
      </c>
      <c r="F13" s="534">
        <v>0</v>
      </c>
      <c r="G13" s="532">
        <f t="shared" si="1"/>
        <v>0</v>
      </c>
      <c r="H13" s="533">
        <f t="shared" si="1"/>
        <v>0</v>
      </c>
      <c r="J13" s="5"/>
    </row>
    <row r="14" spans="1:10" x14ac:dyDescent="0.25">
      <c r="A14" s="27">
        <f>A13+1</f>
        <v>9</v>
      </c>
      <c r="B14" s="262" t="s">
        <v>48</v>
      </c>
      <c r="C14" s="534">
        <v>0</v>
      </c>
      <c r="D14" s="534">
        <v>74430.509999999995</v>
      </c>
      <c r="E14" s="534">
        <v>0</v>
      </c>
      <c r="F14" s="534">
        <v>83388.899999999994</v>
      </c>
      <c r="G14" s="532">
        <f t="shared" si="1"/>
        <v>0</v>
      </c>
      <c r="H14" s="533">
        <f t="shared" si="1"/>
        <v>8958.39</v>
      </c>
      <c r="J14" s="5"/>
    </row>
    <row r="15" spans="1:10" x14ac:dyDescent="0.25">
      <c r="A15" s="234">
        <f t="shared" si="2"/>
        <v>10</v>
      </c>
      <c r="B15" s="262" t="s">
        <v>778</v>
      </c>
      <c r="C15" s="534">
        <v>409723.41</v>
      </c>
      <c r="D15" s="534">
        <v>210105.53</v>
      </c>
      <c r="E15" s="534">
        <v>424509.94</v>
      </c>
      <c r="F15" s="534">
        <v>177461.92</v>
      </c>
      <c r="G15" s="532">
        <f t="shared" si="1"/>
        <v>14786.530000000028</v>
      </c>
      <c r="H15" s="533">
        <f t="shared" si="1"/>
        <v>-32643.609999999986</v>
      </c>
      <c r="I15" s="412"/>
      <c r="J15" s="5"/>
    </row>
    <row r="16" spans="1:10" x14ac:dyDescent="0.25">
      <c r="A16" s="27">
        <f t="shared" si="2"/>
        <v>11</v>
      </c>
      <c r="B16" s="266" t="s">
        <v>10</v>
      </c>
      <c r="C16" s="534">
        <v>0</v>
      </c>
      <c r="D16" s="534">
        <v>118505.87</v>
      </c>
      <c r="E16" s="534">
        <v>0</v>
      </c>
      <c r="F16" s="534">
        <v>100164.71</v>
      </c>
      <c r="G16" s="532">
        <f t="shared" si="1"/>
        <v>0</v>
      </c>
      <c r="H16" s="533">
        <f t="shared" si="1"/>
        <v>-18341.159999999989</v>
      </c>
      <c r="I16" s="412"/>
      <c r="J16" s="5"/>
    </row>
    <row r="17" spans="1:21" x14ac:dyDescent="0.25">
      <c r="A17" s="27">
        <f t="shared" si="2"/>
        <v>12</v>
      </c>
      <c r="B17" s="266" t="s">
        <v>629</v>
      </c>
      <c r="C17" s="534">
        <v>0</v>
      </c>
      <c r="D17" s="534">
        <v>0</v>
      </c>
      <c r="E17" s="534">
        <v>0</v>
      </c>
      <c r="F17" s="534">
        <v>0</v>
      </c>
      <c r="G17" s="532">
        <f t="shared" si="1"/>
        <v>0</v>
      </c>
      <c r="H17" s="533">
        <f t="shared" si="1"/>
        <v>0</v>
      </c>
      <c r="J17" s="5"/>
    </row>
    <row r="18" spans="1:21" x14ac:dyDescent="0.25">
      <c r="A18" s="27">
        <f t="shared" si="2"/>
        <v>13</v>
      </c>
      <c r="B18" s="266" t="s">
        <v>630</v>
      </c>
      <c r="C18" s="534">
        <v>0</v>
      </c>
      <c r="D18" s="534">
        <v>0</v>
      </c>
      <c r="E18" s="534">
        <v>0</v>
      </c>
      <c r="F18" s="534">
        <v>0</v>
      </c>
      <c r="G18" s="532">
        <f t="shared" si="1"/>
        <v>0</v>
      </c>
      <c r="H18" s="533">
        <f t="shared" si="1"/>
        <v>0</v>
      </c>
      <c r="J18" s="5"/>
    </row>
    <row r="19" spans="1:21" x14ac:dyDescent="0.25">
      <c r="A19" s="27">
        <f t="shared" si="2"/>
        <v>14</v>
      </c>
      <c r="B19" s="266" t="s">
        <v>198</v>
      </c>
      <c r="C19" s="534">
        <v>500</v>
      </c>
      <c r="D19" s="534">
        <v>0</v>
      </c>
      <c r="E19" s="534">
        <v>1738.51</v>
      </c>
      <c r="F19" s="534">
        <v>72.319999999999993</v>
      </c>
      <c r="G19" s="532">
        <f t="shared" si="1"/>
        <v>1238.51</v>
      </c>
      <c r="H19" s="533">
        <f t="shared" si="1"/>
        <v>72.319999999999993</v>
      </c>
      <c r="J19" s="5"/>
    </row>
    <row r="20" spans="1:21" x14ac:dyDescent="0.25">
      <c r="A20" s="27">
        <f t="shared" si="2"/>
        <v>15</v>
      </c>
      <c r="B20" s="266" t="s">
        <v>199</v>
      </c>
      <c r="C20" s="534">
        <v>0</v>
      </c>
      <c r="D20" s="534">
        <v>0</v>
      </c>
      <c r="E20" s="534">
        <v>0</v>
      </c>
      <c r="F20" s="534">
        <v>0</v>
      </c>
      <c r="G20" s="532">
        <f t="shared" si="1"/>
        <v>0</v>
      </c>
      <c r="H20" s="533">
        <f t="shared" si="1"/>
        <v>0</v>
      </c>
      <c r="J20" s="5"/>
    </row>
    <row r="21" spans="1:21" x14ac:dyDescent="0.25">
      <c r="A21" s="27">
        <f t="shared" si="2"/>
        <v>16</v>
      </c>
      <c r="B21" s="266" t="s">
        <v>598</v>
      </c>
      <c r="C21" s="531">
        <f>SUM(C22:C23)</f>
        <v>85.92</v>
      </c>
      <c r="D21" s="531">
        <f t="shared" ref="D21:F21" si="4">SUM(D22:D23)</f>
        <v>42.94</v>
      </c>
      <c r="E21" s="531">
        <f t="shared" si="4"/>
        <v>89.25</v>
      </c>
      <c r="F21" s="531">
        <f t="shared" si="4"/>
        <v>43.22</v>
      </c>
      <c r="G21" s="532">
        <f t="shared" si="1"/>
        <v>3.3299999999999983</v>
      </c>
      <c r="H21" s="533">
        <f t="shared" si="1"/>
        <v>0.28000000000000114</v>
      </c>
      <c r="J21" s="5"/>
    </row>
    <row r="22" spans="1:21" x14ac:dyDescent="0.25">
      <c r="A22" s="27">
        <f t="shared" si="2"/>
        <v>17</v>
      </c>
      <c r="B22" s="262" t="s">
        <v>51</v>
      </c>
      <c r="C22" s="534">
        <v>0</v>
      </c>
      <c r="D22" s="534">
        <v>0</v>
      </c>
      <c r="E22" s="534">
        <v>0</v>
      </c>
      <c r="F22" s="534">
        <v>0</v>
      </c>
      <c r="G22" s="532">
        <f t="shared" si="1"/>
        <v>0</v>
      </c>
      <c r="H22" s="533">
        <f t="shared" si="1"/>
        <v>0</v>
      </c>
      <c r="J22" s="5"/>
    </row>
    <row r="23" spans="1:21" x14ac:dyDescent="0.25">
      <c r="A23" s="27">
        <f t="shared" si="2"/>
        <v>18</v>
      </c>
      <c r="B23" s="262" t="s">
        <v>52</v>
      </c>
      <c r="C23" s="534">
        <v>85.92</v>
      </c>
      <c r="D23" s="534">
        <v>42.94</v>
      </c>
      <c r="E23" s="534">
        <v>89.25</v>
      </c>
      <c r="F23" s="535">
        <v>43.22</v>
      </c>
      <c r="G23" s="532">
        <f t="shared" si="1"/>
        <v>3.3299999999999983</v>
      </c>
      <c r="H23" s="533">
        <f t="shared" si="1"/>
        <v>0.28000000000000114</v>
      </c>
      <c r="J23" s="5"/>
    </row>
    <row r="24" spans="1:21" x14ac:dyDescent="0.25">
      <c r="A24" s="27">
        <f t="shared" si="2"/>
        <v>19</v>
      </c>
      <c r="B24" s="266" t="s">
        <v>200</v>
      </c>
      <c r="C24" s="534">
        <v>2146.33</v>
      </c>
      <c r="D24" s="534">
        <v>0</v>
      </c>
      <c r="E24" s="534">
        <v>4417.21</v>
      </c>
      <c r="F24" s="534">
        <v>0</v>
      </c>
      <c r="G24" s="532">
        <f t="shared" si="1"/>
        <v>2270.88</v>
      </c>
      <c r="H24" s="533">
        <f t="shared" si="1"/>
        <v>0</v>
      </c>
      <c r="J24" s="5"/>
    </row>
    <row r="25" spans="1:21" x14ac:dyDescent="0.25">
      <c r="A25" s="27">
        <f t="shared" si="2"/>
        <v>20</v>
      </c>
      <c r="B25" s="390" t="s">
        <v>733</v>
      </c>
      <c r="C25" s="531">
        <f>SUM(C26:C30)</f>
        <v>13999813.630000001</v>
      </c>
      <c r="D25" s="531">
        <f t="shared" ref="D25:F25" si="5">SUM(D26:D30)</f>
        <v>0</v>
      </c>
      <c r="E25" s="531">
        <f t="shared" si="5"/>
        <v>13890048.310000001</v>
      </c>
      <c r="F25" s="531">
        <f t="shared" si="5"/>
        <v>0</v>
      </c>
      <c r="G25" s="532">
        <f t="shared" si="1"/>
        <v>-109765.3200000003</v>
      </c>
      <c r="H25" s="533">
        <f t="shared" si="1"/>
        <v>0</v>
      </c>
      <c r="I25" s="392"/>
      <c r="J25" s="5"/>
    </row>
    <row r="26" spans="1:21" x14ac:dyDescent="0.25">
      <c r="A26" s="27">
        <f t="shared" si="2"/>
        <v>21</v>
      </c>
      <c r="B26" s="263" t="s">
        <v>669</v>
      </c>
      <c r="C26" s="534">
        <v>226708.49</v>
      </c>
      <c r="D26" s="534">
        <v>0</v>
      </c>
      <c r="E26" s="534">
        <v>268320.93</v>
      </c>
      <c r="F26" s="534">
        <v>0</v>
      </c>
      <c r="G26" s="532">
        <f t="shared" si="1"/>
        <v>41612.44</v>
      </c>
      <c r="H26" s="533">
        <f t="shared" si="1"/>
        <v>0</v>
      </c>
      <c r="J26" s="5"/>
    </row>
    <row r="27" spans="1:21" x14ac:dyDescent="0.25">
      <c r="A27" s="27">
        <f t="shared" si="2"/>
        <v>22</v>
      </c>
      <c r="B27" s="263" t="s">
        <v>670</v>
      </c>
      <c r="C27" s="534">
        <v>13505135</v>
      </c>
      <c r="D27" s="534">
        <v>0</v>
      </c>
      <c r="E27" s="534">
        <v>13360297.5</v>
      </c>
      <c r="F27" s="534">
        <v>0</v>
      </c>
      <c r="G27" s="532">
        <f t="shared" si="1"/>
        <v>-144837.5</v>
      </c>
      <c r="H27" s="533">
        <f t="shared" si="1"/>
        <v>0</v>
      </c>
      <c r="J27" s="5"/>
    </row>
    <row r="28" spans="1:21" x14ac:dyDescent="0.25">
      <c r="A28" s="27">
        <f t="shared" si="2"/>
        <v>23</v>
      </c>
      <c r="B28" s="263" t="s">
        <v>711</v>
      </c>
      <c r="C28" s="534">
        <v>0</v>
      </c>
      <c r="D28" s="534">
        <v>0</v>
      </c>
      <c r="E28" s="534">
        <v>0</v>
      </c>
      <c r="F28" s="534">
        <v>0</v>
      </c>
      <c r="G28" s="532">
        <f t="shared" si="1"/>
        <v>0</v>
      </c>
      <c r="H28" s="533">
        <f t="shared" si="1"/>
        <v>0</v>
      </c>
      <c r="I28" s="162"/>
      <c r="J28" s="5"/>
    </row>
    <row r="29" spans="1:21" x14ac:dyDescent="0.25">
      <c r="A29" s="27">
        <f t="shared" si="2"/>
        <v>24</v>
      </c>
      <c r="B29" s="263" t="s">
        <v>712</v>
      </c>
      <c r="C29" s="534">
        <v>267490.14</v>
      </c>
      <c r="D29" s="534">
        <v>0</v>
      </c>
      <c r="E29" s="534">
        <v>261429.88</v>
      </c>
      <c r="F29" s="534">
        <v>0</v>
      </c>
      <c r="G29" s="532">
        <f t="shared" si="1"/>
        <v>-6060.2600000000093</v>
      </c>
      <c r="H29" s="533">
        <f t="shared" si="1"/>
        <v>0</v>
      </c>
      <c r="I29" s="162"/>
      <c r="J29" s="5"/>
    </row>
    <row r="30" spans="1:21" x14ac:dyDescent="0.25">
      <c r="A30" s="27">
        <f t="shared" si="2"/>
        <v>25</v>
      </c>
      <c r="B30" s="263" t="s">
        <v>671</v>
      </c>
      <c r="C30" s="534">
        <v>480</v>
      </c>
      <c r="D30" s="534">
        <v>0</v>
      </c>
      <c r="E30" s="534">
        <v>0</v>
      </c>
      <c r="F30" s="534">
        <v>0</v>
      </c>
      <c r="G30" s="532">
        <f t="shared" si="1"/>
        <v>-480</v>
      </c>
      <c r="H30" s="533">
        <f t="shared" si="1"/>
        <v>0</v>
      </c>
      <c r="J30" s="5"/>
    </row>
    <row r="31" spans="1:21" x14ac:dyDescent="0.25">
      <c r="A31" s="449">
        <f t="shared" si="2"/>
        <v>26</v>
      </c>
      <c r="B31" s="69" t="s">
        <v>796</v>
      </c>
      <c r="C31" s="531">
        <f>SUM(C32:C37)</f>
        <v>253954.39</v>
      </c>
      <c r="D31" s="531">
        <f t="shared" ref="D31" si="6">SUM(D32:D37)</f>
        <v>0</v>
      </c>
      <c r="E31" s="531">
        <f>SUM(E32:E37)</f>
        <v>263584.28999999998</v>
      </c>
      <c r="F31" s="531">
        <f>SUM(F32:F37)</f>
        <v>0</v>
      </c>
      <c r="G31" s="532">
        <f t="shared" si="1"/>
        <v>9629.8999999999651</v>
      </c>
      <c r="H31" s="533">
        <f t="shared" si="1"/>
        <v>0</v>
      </c>
      <c r="I31" s="448"/>
      <c r="J31" s="465"/>
      <c r="K31" s="162"/>
      <c r="L31" s="162"/>
      <c r="M31" s="162"/>
      <c r="N31" s="162"/>
      <c r="O31" s="162"/>
      <c r="P31" s="162"/>
      <c r="Q31" s="162"/>
      <c r="R31" s="162"/>
      <c r="T31" s="162"/>
      <c r="U31" s="162"/>
    </row>
    <row r="32" spans="1:21" x14ac:dyDescent="0.25">
      <c r="A32" s="27">
        <f t="shared" si="2"/>
        <v>27</v>
      </c>
      <c r="B32" s="108" t="s">
        <v>672</v>
      </c>
      <c r="C32" s="534">
        <v>162159.29</v>
      </c>
      <c r="D32" s="534">
        <v>0</v>
      </c>
      <c r="E32" s="534">
        <v>172330.01</v>
      </c>
      <c r="F32" s="534">
        <v>0</v>
      </c>
      <c r="G32" s="532">
        <f t="shared" si="1"/>
        <v>10170.720000000001</v>
      </c>
      <c r="H32" s="533">
        <f t="shared" si="1"/>
        <v>0</v>
      </c>
      <c r="J32" s="5"/>
    </row>
    <row r="33" spans="1:19" x14ac:dyDescent="0.25">
      <c r="A33" s="27">
        <f t="shared" si="2"/>
        <v>28</v>
      </c>
      <c r="B33" s="108" t="s">
        <v>673</v>
      </c>
      <c r="C33" s="534">
        <v>65856.66</v>
      </c>
      <c r="D33" s="534">
        <v>0</v>
      </c>
      <c r="E33" s="534">
        <v>71778.34</v>
      </c>
      <c r="F33" s="534">
        <v>0</v>
      </c>
      <c r="G33" s="532">
        <f t="shared" si="1"/>
        <v>5921.679999999993</v>
      </c>
      <c r="H33" s="533">
        <f t="shared" si="1"/>
        <v>0</v>
      </c>
      <c r="J33" s="5"/>
    </row>
    <row r="34" spans="1:19" x14ac:dyDescent="0.25">
      <c r="A34" s="27">
        <f t="shared" si="2"/>
        <v>29</v>
      </c>
      <c r="B34" s="108" t="s">
        <v>674</v>
      </c>
      <c r="C34" s="534">
        <v>14096</v>
      </c>
      <c r="D34" s="534">
        <v>0</v>
      </c>
      <c r="E34" s="534">
        <v>9116</v>
      </c>
      <c r="F34" s="534">
        <v>0</v>
      </c>
      <c r="G34" s="532">
        <f t="shared" si="1"/>
        <v>-4980</v>
      </c>
      <c r="H34" s="533">
        <f t="shared" si="1"/>
        <v>0</v>
      </c>
      <c r="J34" s="5"/>
    </row>
    <row r="35" spans="1:19" x14ac:dyDescent="0.25">
      <c r="A35" s="27">
        <f t="shared" si="2"/>
        <v>30</v>
      </c>
      <c r="B35" s="108" t="s">
        <v>675</v>
      </c>
      <c r="C35" s="534">
        <v>10971.44</v>
      </c>
      <c r="D35" s="534">
        <v>0</v>
      </c>
      <c r="E35" s="534">
        <v>9823.94</v>
      </c>
      <c r="F35" s="534">
        <v>0</v>
      </c>
      <c r="G35" s="532">
        <f t="shared" si="1"/>
        <v>-1147.5</v>
      </c>
      <c r="H35" s="533">
        <f t="shared" si="1"/>
        <v>0</v>
      </c>
      <c r="J35" s="5"/>
    </row>
    <row r="36" spans="1:19" x14ac:dyDescent="0.25">
      <c r="A36" s="27">
        <f t="shared" si="2"/>
        <v>31</v>
      </c>
      <c r="B36" s="108" t="s">
        <v>667</v>
      </c>
      <c r="C36" s="534">
        <v>871</v>
      </c>
      <c r="D36" s="534">
        <v>0</v>
      </c>
      <c r="E36" s="534">
        <v>536</v>
      </c>
      <c r="F36" s="534">
        <v>0</v>
      </c>
      <c r="G36" s="532">
        <f t="shared" si="1"/>
        <v>-335</v>
      </c>
      <c r="H36" s="533">
        <f t="shared" si="1"/>
        <v>0</v>
      </c>
      <c r="J36" s="5"/>
    </row>
    <row r="37" spans="1:19" x14ac:dyDescent="0.25">
      <c r="A37" s="27">
        <f t="shared" si="2"/>
        <v>32</v>
      </c>
      <c r="B37" s="108" t="s">
        <v>668</v>
      </c>
      <c r="C37" s="534">
        <v>0</v>
      </c>
      <c r="D37" s="534">
        <v>0</v>
      </c>
      <c r="E37" s="534">
        <v>0</v>
      </c>
      <c r="F37" s="534">
        <v>0</v>
      </c>
      <c r="G37" s="532">
        <f t="shared" si="1"/>
        <v>0</v>
      </c>
      <c r="H37" s="533">
        <f t="shared" si="1"/>
        <v>0</v>
      </c>
      <c r="J37" s="5"/>
    </row>
    <row r="38" spans="1:19" x14ac:dyDescent="0.25">
      <c r="A38" s="27">
        <f t="shared" si="2"/>
        <v>33</v>
      </c>
      <c r="B38" s="108" t="s">
        <v>779</v>
      </c>
      <c r="C38" s="534">
        <v>366043.32</v>
      </c>
      <c r="D38" s="534">
        <v>0</v>
      </c>
      <c r="E38" s="534">
        <v>544278.32999999996</v>
      </c>
      <c r="F38" s="534">
        <v>0</v>
      </c>
      <c r="G38" s="532">
        <f t="shared" si="1"/>
        <v>178235.00999999995</v>
      </c>
      <c r="H38" s="533">
        <f t="shared" si="1"/>
        <v>0</v>
      </c>
      <c r="I38" s="413"/>
      <c r="J38" s="5"/>
    </row>
    <row r="39" spans="1:19" s="300" customFormat="1" ht="14.25" customHeight="1" x14ac:dyDescent="0.3">
      <c r="A39" s="27">
        <f t="shared" si="2"/>
        <v>34</v>
      </c>
      <c r="B39" s="69" t="s">
        <v>714</v>
      </c>
      <c r="C39" s="531">
        <f>SUM(C40:C49)</f>
        <v>915963.02999999991</v>
      </c>
      <c r="D39" s="531">
        <f t="shared" ref="D39:F39" si="7">SUM(D40:D49)</f>
        <v>0.13</v>
      </c>
      <c r="E39" s="531">
        <f t="shared" si="7"/>
        <v>1248046.3899999999</v>
      </c>
      <c r="F39" s="531">
        <f t="shared" si="7"/>
        <v>16.38</v>
      </c>
      <c r="G39" s="532">
        <f t="shared" si="1"/>
        <v>332083.36</v>
      </c>
      <c r="H39" s="533">
        <f t="shared" si="1"/>
        <v>16.25</v>
      </c>
      <c r="I39" s="1"/>
      <c r="J39" s="466"/>
      <c r="S39" s="1"/>
    </row>
    <row r="40" spans="1:19" x14ac:dyDescent="0.25">
      <c r="A40" s="27">
        <f t="shared" si="2"/>
        <v>35</v>
      </c>
      <c r="B40" s="108" t="s">
        <v>649</v>
      </c>
      <c r="C40" s="534">
        <v>50405.71</v>
      </c>
      <c r="D40" s="534">
        <v>0</v>
      </c>
      <c r="E40" s="534">
        <v>84325.46</v>
      </c>
      <c r="F40" s="534">
        <v>0</v>
      </c>
      <c r="G40" s="532">
        <f t="shared" si="1"/>
        <v>33919.750000000007</v>
      </c>
      <c r="H40" s="533">
        <f t="shared" si="1"/>
        <v>0</v>
      </c>
      <c r="J40" s="5"/>
    </row>
    <row r="41" spans="1:19" x14ac:dyDescent="0.25">
      <c r="A41" s="27">
        <f t="shared" si="2"/>
        <v>36</v>
      </c>
      <c r="B41" s="108" t="s">
        <v>53</v>
      </c>
      <c r="C41" s="534">
        <v>0</v>
      </c>
      <c r="D41" s="534">
        <v>0</v>
      </c>
      <c r="E41" s="534">
        <v>0</v>
      </c>
      <c r="F41" s="534">
        <v>0</v>
      </c>
      <c r="G41" s="532">
        <f t="shared" si="1"/>
        <v>0</v>
      </c>
      <c r="H41" s="533">
        <f t="shared" si="1"/>
        <v>0</v>
      </c>
      <c r="J41" s="5"/>
    </row>
    <row r="42" spans="1:19" x14ac:dyDescent="0.25">
      <c r="A42" s="27">
        <f t="shared" si="2"/>
        <v>37</v>
      </c>
      <c r="B42" s="108" t="s">
        <v>54</v>
      </c>
      <c r="C42" s="534">
        <v>0</v>
      </c>
      <c r="D42" s="534">
        <v>0</v>
      </c>
      <c r="E42" s="534">
        <v>0</v>
      </c>
      <c r="F42" s="534">
        <v>0</v>
      </c>
      <c r="G42" s="532">
        <f t="shared" si="1"/>
        <v>0</v>
      </c>
      <c r="H42" s="533">
        <f t="shared" si="1"/>
        <v>0</v>
      </c>
      <c r="J42" s="5"/>
    </row>
    <row r="43" spans="1:19" x14ac:dyDescent="0.25">
      <c r="A43" s="27">
        <f t="shared" si="2"/>
        <v>38</v>
      </c>
      <c r="B43" s="108" t="s">
        <v>55</v>
      </c>
      <c r="C43" s="534">
        <v>-135272.17000000001</v>
      </c>
      <c r="D43" s="534">
        <v>0</v>
      </c>
      <c r="E43" s="534">
        <v>567.5</v>
      </c>
      <c r="F43" s="534">
        <v>0</v>
      </c>
      <c r="G43" s="532">
        <f t="shared" si="1"/>
        <v>135839.67000000001</v>
      </c>
      <c r="H43" s="533">
        <f t="shared" si="1"/>
        <v>0</v>
      </c>
      <c r="J43" s="5"/>
    </row>
    <row r="44" spans="1:19" x14ac:dyDescent="0.25">
      <c r="A44" s="27">
        <f t="shared" si="2"/>
        <v>39</v>
      </c>
      <c r="B44" s="108" t="s">
        <v>56</v>
      </c>
      <c r="C44" s="534">
        <v>0</v>
      </c>
      <c r="D44" s="534">
        <v>0</v>
      </c>
      <c r="E44" s="534">
        <v>0</v>
      </c>
      <c r="F44" s="534">
        <v>0</v>
      </c>
      <c r="G44" s="532">
        <f t="shared" si="1"/>
        <v>0</v>
      </c>
      <c r="H44" s="533">
        <f t="shared" si="1"/>
        <v>0</v>
      </c>
      <c r="J44" s="5"/>
    </row>
    <row r="45" spans="1:19" x14ac:dyDescent="0.25">
      <c r="A45" s="27">
        <f t="shared" si="2"/>
        <v>40</v>
      </c>
      <c r="B45" s="108" t="s">
        <v>57</v>
      </c>
      <c r="C45" s="534">
        <v>1033162.34</v>
      </c>
      <c r="D45" s="534">
        <v>0</v>
      </c>
      <c r="E45" s="534">
        <v>1100273.3799999999</v>
      </c>
      <c r="F45" s="534">
        <v>0</v>
      </c>
      <c r="G45" s="532">
        <f t="shared" si="1"/>
        <v>67111.039999999921</v>
      </c>
      <c r="H45" s="533">
        <f t="shared" si="1"/>
        <v>0</v>
      </c>
      <c r="J45" s="5"/>
    </row>
    <row r="46" spans="1:19" x14ac:dyDescent="0.25">
      <c r="A46" s="27">
        <f t="shared" si="2"/>
        <v>41</v>
      </c>
      <c r="B46" s="351" t="s">
        <v>580</v>
      </c>
      <c r="C46" s="534">
        <v>0</v>
      </c>
      <c r="D46" s="534">
        <v>0</v>
      </c>
      <c r="E46" s="534">
        <v>0</v>
      </c>
      <c r="F46" s="534">
        <v>0</v>
      </c>
      <c r="G46" s="532">
        <f t="shared" si="1"/>
        <v>0</v>
      </c>
      <c r="H46" s="533">
        <f t="shared" si="1"/>
        <v>0</v>
      </c>
    </row>
    <row r="47" spans="1:19" x14ac:dyDescent="0.25">
      <c r="A47" s="27">
        <f t="shared" si="2"/>
        <v>42</v>
      </c>
      <c r="B47" s="108" t="s">
        <v>58</v>
      </c>
      <c r="C47" s="534">
        <v>0</v>
      </c>
      <c r="D47" s="534">
        <v>0</v>
      </c>
      <c r="E47" s="534">
        <v>0</v>
      </c>
      <c r="F47" s="534">
        <v>0</v>
      </c>
      <c r="G47" s="532">
        <f t="shared" si="1"/>
        <v>0</v>
      </c>
      <c r="H47" s="533">
        <f t="shared" si="1"/>
        <v>0</v>
      </c>
      <c r="J47" s="5"/>
    </row>
    <row r="48" spans="1:19" x14ac:dyDescent="0.25">
      <c r="A48" s="27">
        <f t="shared" si="2"/>
        <v>43</v>
      </c>
      <c r="B48" s="108" t="s">
        <v>641</v>
      </c>
      <c r="C48" s="534">
        <v>2550</v>
      </c>
      <c r="D48" s="534">
        <v>0</v>
      </c>
      <c r="E48" s="534">
        <v>0</v>
      </c>
      <c r="F48" s="534">
        <v>0</v>
      </c>
      <c r="G48" s="532">
        <f t="shared" si="1"/>
        <v>-2550</v>
      </c>
      <c r="H48" s="533">
        <f t="shared" si="1"/>
        <v>0</v>
      </c>
      <c r="J48" s="5"/>
    </row>
    <row r="49" spans="1:16" x14ac:dyDescent="0.25">
      <c r="A49" s="27">
        <f t="shared" si="2"/>
        <v>44</v>
      </c>
      <c r="B49" s="108" t="s">
        <v>780</v>
      </c>
      <c r="C49" s="534">
        <v>-34882.85</v>
      </c>
      <c r="D49" s="534">
        <v>0.13</v>
      </c>
      <c r="E49" s="534">
        <v>62880.05</v>
      </c>
      <c r="F49" s="534">
        <v>16.38</v>
      </c>
      <c r="G49" s="532">
        <f t="shared" si="1"/>
        <v>97762.9</v>
      </c>
      <c r="H49" s="533">
        <f t="shared" si="1"/>
        <v>16.25</v>
      </c>
      <c r="I49" s="301"/>
      <c r="J49" s="467"/>
      <c r="K49" s="301"/>
      <c r="L49" s="301"/>
      <c r="M49" s="301"/>
      <c r="N49" s="301"/>
      <c r="O49" s="301"/>
      <c r="P49" s="301"/>
    </row>
    <row r="50" spans="1:16" x14ac:dyDescent="0.25">
      <c r="A50" s="27">
        <f t="shared" si="2"/>
        <v>45</v>
      </c>
      <c r="B50" s="69" t="s">
        <v>203</v>
      </c>
      <c r="C50" s="534">
        <v>2257.8000000000002</v>
      </c>
      <c r="D50" s="534">
        <v>0</v>
      </c>
      <c r="E50" s="534">
        <v>12474.29</v>
      </c>
      <c r="F50" s="534">
        <v>0</v>
      </c>
      <c r="G50" s="532">
        <f t="shared" si="1"/>
        <v>10216.490000000002</v>
      </c>
      <c r="H50" s="533">
        <f t="shared" si="1"/>
        <v>0</v>
      </c>
      <c r="J50" s="5"/>
    </row>
    <row r="51" spans="1:16" x14ac:dyDescent="0.25">
      <c r="A51" s="27">
        <f t="shared" si="2"/>
        <v>46</v>
      </c>
      <c r="B51" s="69" t="s">
        <v>83</v>
      </c>
      <c r="C51" s="534">
        <v>0</v>
      </c>
      <c r="D51" s="534">
        <v>0</v>
      </c>
      <c r="E51" s="534">
        <v>0</v>
      </c>
      <c r="F51" s="534">
        <v>0</v>
      </c>
      <c r="G51" s="532">
        <f t="shared" si="1"/>
        <v>0</v>
      </c>
      <c r="H51" s="533">
        <f t="shared" si="1"/>
        <v>0</v>
      </c>
      <c r="J51" s="5"/>
    </row>
    <row r="52" spans="1:16" x14ac:dyDescent="0.25">
      <c r="A52" s="27">
        <f t="shared" si="2"/>
        <v>47</v>
      </c>
      <c r="B52" s="69" t="s">
        <v>81</v>
      </c>
      <c r="C52" s="534">
        <v>0</v>
      </c>
      <c r="D52" s="534">
        <v>0</v>
      </c>
      <c r="E52" s="534">
        <v>0</v>
      </c>
      <c r="F52" s="534">
        <v>0</v>
      </c>
      <c r="G52" s="532">
        <f t="shared" si="1"/>
        <v>0</v>
      </c>
      <c r="H52" s="533">
        <f t="shared" si="1"/>
        <v>0</v>
      </c>
      <c r="J52" s="5"/>
    </row>
    <row r="53" spans="1:16" x14ac:dyDescent="0.25">
      <c r="A53" s="27">
        <f t="shared" si="2"/>
        <v>48</v>
      </c>
      <c r="B53" s="69" t="s">
        <v>187</v>
      </c>
      <c r="C53" s="534">
        <v>35.5</v>
      </c>
      <c r="D53" s="534">
        <v>0</v>
      </c>
      <c r="E53" s="534">
        <v>17.5</v>
      </c>
      <c r="F53" s="534">
        <v>24.54</v>
      </c>
      <c r="G53" s="532">
        <f t="shared" si="1"/>
        <v>-18</v>
      </c>
      <c r="H53" s="533">
        <f t="shared" si="1"/>
        <v>24.54</v>
      </c>
      <c r="J53" s="5"/>
    </row>
    <row r="54" spans="1:16" x14ac:dyDescent="0.25">
      <c r="A54" s="27">
        <f t="shared" si="2"/>
        <v>49</v>
      </c>
      <c r="B54" s="69" t="s">
        <v>139</v>
      </c>
      <c r="C54" s="534">
        <v>0</v>
      </c>
      <c r="D54" s="534">
        <v>0</v>
      </c>
      <c r="E54" s="534">
        <v>0</v>
      </c>
      <c r="F54" s="534">
        <v>0</v>
      </c>
      <c r="G54" s="532">
        <f t="shared" si="1"/>
        <v>0</v>
      </c>
      <c r="H54" s="533">
        <f t="shared" si="1"/>
        <v>0</v>
      </c>
      <c r="J54" s="5"/>
    </row>
    <row r="55" spans="1:16" ht="18.75" x14ac:dyDescent="0.25">
      <c r="A55" s="27">
        <f t="shared" si="2"/>
        <v>50</v>
      </c>
      <c r="B55" s="390" t="s">
        <v>732</v>
      </c>
      <c r="C55" s="536">
        <f>SUM(C56:C61)</f>
        <v>113012.68</v>
      </c>
      <c r="D55" s="536">
        <f t="shared" ref="D55:E55" si="8">SUM(D56:D61)</f>
        <v>18541</v>
      </c>
      <c r="E55" s="536">
        <f t="shared" si="8"/>
        <v>132492.69</v>
      </c>
      <c r="F55" s="536">
        <v>40015.61</v>
      </c>
      <c r="G55" s="532">
        <f t="shared" si="1"/>
        <v>19480.010000000009</v>
      </c>
      <c r="H55" s="533">
        <f t="shared" si="1"/>
        <v>21474.61</v>
      </c>
      <c r="I55" s="392"/>
      <c r="J55" s="5"/>
    </row>
    <row r="56" spans="1:16" x14ac:dyDescent="0.25">
      <c r="A56" s="27">
        <f t="shared" si="2"/>
        <v>51</v>
      </c>
      <c r="B56" s="108" t="s">
        <v>130</v>
      </c>
      <c r="C56" s="534">
        <v>64852.68</v>
      </c>
      <c r="D56" s="534">
        <v>18541</v>
      </c>
      <c r="E56" s="534">
        <v>65346.69</v>
      </c>
      <c r="F56" s="537">
        <v>40015.61</v>
      </c>
      <c r="G56" s="532">
        <f t="shared" si="1"/>
        <v>494.01000000000204</v>
      </c>
      <c r="H56" s="533" t="s">
        <v>178</v>
      </c>
      <c r="J56" s="5"/>
    </row>
    <row r="57" spans="1:16" x14ac:dyDescent="0.25">
      <c r="A57" s="27">
        <f t="shared" si="2"/>
        <v>52</v>
      </c>
      <c r="B57" s="108" t="s">
        <v>59</v>
      </c>
      <c r="C57" s="534">
        <v>48160</v>
      </c>
      <c r="D57" s="537" t="s">
        <v>178</v>
      </c>
      <c r="E57" s="534">
        <v>67146</v>
      </c>
      <c r="F57" s="537" t="s">
        <v>178</v>
      </c>
      <c r="G57" s="532">
        <f t="shared" si="1"/>
        <v>18986</v>
      </c>
      <c r="H57" s="533" t="s">
        <v>178</v>
      </c>
      <c r="J57" s="5"/>
    </row>
    <row r="58" spans="1:16" ht="31.5" x14ac:dyDescent="0.25">
      <c r="A58" s="27">
        <f t="shared" si="2"/>
        <v>53</v>
      </c>
      <c r="B58" s="108" t="s">
        <v>610</v>
      </c>
      <c r="C58" s="534">
        <v>0</v>
      </c>
      <c r="D58" s="537" t="s">
        <v>178</v>
      </c>
      <c r="E58" s="534">
        <v>0</v>
      </c>
      <c r="F58" s="537" t="s">
        <v>178</v>
      </c>
      <c r="G58" s="532">
        <f t="shared" si="1"/>
        <v>0</v>
      </c>
      <c r="H58" s="533" t="s">
        <v>178</v>
      </c>
      <c r="J58" s="5"/>
    </row>
    <row r="59" spans="1:16" ht="18.75" x14ac:dyDescent="0.25">
      <c r="A59" s="27">
        <f t="shared" si="2"/>
        <v>54</v>
      </c>
      <c r="B59" s="108" t="s">
        <v>691</v>
      </c>
      <c r="C59" s="534">
        <v>0</v>
      </c>
      <c r="D59" s="537" t="s">
        <v>178</v>
      </c>
      <c r="E59" s="534">
        <v>0</v>
      </c>
      <c r="F59" s="537" t="s">
        <v>178</v>
      </c>
      <c r="G59" s="532">
        <f t="shared" si="1"/>
        <v>0</v>
      </c>
      <c r="H59" s="533" t="s">
        <v>178</v>
      </c>
      <c r="J59" s="5"/>
    </row>
    <row r="60" spans="1:16" x14ac:dyDescent="0.25">
      <c r="A60" s="27">
        <f t="shared" si="2"/>
        <v>55</v>
      </c>
      <c r="B60" s="108" t="s">
        <v>608</v>
      </c>
      <c r="C60" s="534">
        <v>0</v>
      </c>
      <c r="D60" s="537" t="s">
        <v>178</v>
      </c>
      <c r="E60" s="534">
        <v>0</v>
      </c>
      <c r="F60" s="537" t="s">
        <v>178</v>
      </c>
      <c r="G60" s="532">
        <f t="shared" si="1"/>
        <v>0</v>
      </c>
      <c r="H60" s="533" t="s">
        <v>178</v>
      </c>
      <c r="J60" s="5"/>
    </row>
    <row r="61" spans="1:16" x14ac:dyDescent="0.25">
      <c r="A61" s="27">
        <f t="shared" si="2"/>
        <v>56</v>
      </c>
      <c r="B61" s="69" t="s">
        <v>204</v>
      </c>
      <c r="C61" s="534">
        <v>0</v>
      </c>
      <c r="D61" s="534">
        <v>0</v>
      </c>
      <c r="E61" s="534">
        <v>0</v>
      </c>
      <c r="F61" s="534">
        <v>0</v>
      </c>
      <c r="G61" s="532">
        <f t="shared" si="1"/>
        <v>0</v>
      </c>
      <c r="H61" s="533">
        <f t="shared" si="1"/>
        <v>0</v>
      </c>
      <c r="J61" s="5"/>
    </row>
    <row r="62" spans="1:16" x14ac:dyDescent="0.25">
      <c r="A62" s="27">
        <f t="shared" si="2"/>
        <v>57</v>
      </c>
      <c r="B62" s="69" t="s">
        <v>82</v>
      </c>
      <c r="C62" s="534">
        <v>0</v>
      </c>
      <c r="D62" s="534">
        <v>101114.49</v>
      </c>
      <c r="E62" s="534">
        <v>0</v>
      </c>
      <c r="F62" s="534">
        <v>87660.55</v>
      </c>
      <c r="G62" s="532">
        <f t="shared" si="1"/>
        <v>0</v>
      </c>
      <c r="H62" s="533">
        <f t="shared" si="1"/>
        <v>-13453.940000000002</v>
      </c>
      <c r="J62" s="5"/>
    </row>
    <row r="63" spans="1:16" x14ac:dyDescent="0.25">
      <c r="A63" s="27">
        <f t="shared" si="2"/>
        <v>58</v>
      </c>
      <c r="B63" s="352" t="s">
        <v>84</v>
      </c>
      <c r="C63" s="534">
        <v>22103.48</v>
      </c>
      <c r="D63" s="534">
        <v>0</v>
      </c>
      <c r="E63" s="534">
        <v>20877</v>
      </c>
      <c r="F63" s="534">
        <v>0</v>
      </c>
      <c r="G63" s="532">
        <f t="shared" si="1"/>
        <v>-1226.4799999999996</v>
      </c>
      <c r="H63" s="533">
        <f t="shared" si="1"/>
        <v>0</v>
      </c>
      <c r="I63" s="162"/>
      <c r="J63" s="5"/>
    </row>
    <row r="64" spans="1:16" x14ac:dyDescent="0.25">
      <c r="A64" s="27">
        <f t="shared" si="2"/>
        <v>59</v>
      </c>
      <c r="B64" s="352" t="s">
        <v>781</v>
      </c>
      <c r="C64" s="534">
        <v>0</v>
      </c>
      <c r="D64" s="534">
        <v>0</v>
      </c>
      <c r="E64" s="534">
        <v>0</v>
      </c>
      <c r="F64" s="534">
        <v>0</v>
      </c>
      <c r="G64" s="532">
        <f t="shared" si="1"/>
        <v>0</v>
      </c>
      <c r="H64" s="533">
        <f t="shared" si="1"/>
        <v>0</v>
      </c>
      <c r="I64" s="162"/>
      <c r="J64" s="5"/>
    </row>
    <row r="65" spans="1:19" x14ac:dyDescent="0.25">
      <c r="A65" s="27">
        <f t="shared" si="2"/>
        <v>60</v>
      </c>
      <c r="B65" s="353" t="s">
        <v>631</v>
      </c>
      <c r="C65" s="534">
        <v>0</v>
      </c>
      <c r="D65" s="534">
        <v>0</v>
      </c>
      <c r="E65" s="534">
        <v>0</v>
      </c>
      <c r="F65" s="534">
        <v>0</v>
      </c>
      <c r="G65" s="532">
        <f>E65-C65</f>
        <v>0</v>
      </c>
      <c r="H65" s="533">
        <f t="shared" si="1"/>
        <v>0</v>
      </c>
      <c r="I65" s="162"/>
      <c r="J65" s="5"/>
    </row>
    <row r="66" spans="1:19" x14ac:dyDescent="0.25">
      <c r="A66" s="27">
        <f t="shared" si="2"/>
        <v>61</v>
      </c>
      <c r="B66" s="353" t="s">
        <v>782</v>
      </c>
      <c r="C66" s="534">
        <v>0</v>
      </c>
      <c r="D66" s="534">
        <v>0</v>
      </c>
      <c r="E66" s="534">
        <v>0</v>
      </c>
      <c r="F66" s="534">
        <v>0</v>
      </c>
      <c r="G66" s="532">
        <f>E66-C66</f>
        <v>0</v>
      </c>
      <c r="H66" s="533">
        <f t="shared" si="1"/>
        <v>0</v>
      </c>
      <c r="I66" s="162"/>
      <c r="J66" s="5"/>
    </row>
    <row r="67" spans="1:19" x14ac:dyDescent="0.25">
      <c r="A67" s="449">
        <f t="shared" si="2"/>
        <v>62</v>
      </c>
      <c r="B67" s="352" t="s">
        <v>783</v>
      </c>
      <c r="C67" s="534">
        <v>2398061.4700000002</v>
      </c>
      <c r="D67" s="534">
        <v>35478.21</v>
      </c>
      <c r="E67" s="534">
        <v>3590091.84</v>
      </c>
      <c r="F67" s="534">
        <v>70675.22</v>
      </c>
      <c r="G67" s="532">
        <f>E67-C67</f>
        <v>1192030.3699999996</v>
      </c>
      <c r="H67" s="533">
        <f t="shared" si="1"/>
        <v>35197.01</v>
      </c>
      <c r="I67" s="450"/>
      <c r="J67" s="5"/>
    </row>
    <row r="68" spans="1:19" x14ac:dyDescent="0.25">
      <c r="A68" s="27">
        <f t="shared" si="2"/>
        <v>63</v>
      </c>
      <c r="B68" s="69" t="s">
        <v>85</v>
      </c>
      <c r="C68" s="534">
        <v>48479229.920000002</v>
      </c>
      <c r="D68" s="534">
        <v>0</v>
      </c>
      <c r="E68" s="534">
        <v>52229174.409999996</v>
      </c>
      <c r="F68" s="534">
        <v>0</v>
      </c>
      <c r="G68" s="532">
        <f t="shared" si="1"/>
        <v>3749944.4899999946</v>
      </c>
      <c r="H68" s="533">
        <f t="shared" si="1"/>
        <v>0</v>
      </c>
      <c r="J68" s="5"/>
    </row>
    <row r="69" spans="1:19" x14ac:dyDescent="0.25">
      <c r="A69" s="27">
        <f t="shared" si="2"/>
        <v>64</v>
      </c>
      <c r="B69" s="354" t="s">
        <v>171</v>
      </c>
      <c r="C69" s="538"/>
      <c r="D69" s="538"/>
      <c r="E69" s="538"/>
      <c r="F69" s="538"/>
      <c r="G69" s="532">
        <f t="shared" si="1"/>
        <v>0</v>
      </c>
      <c r="H69" s="533">
        <f t="shared" si="1"/>
        <v>0</v>
      </c>
      <c r="J69" s="5"/>
    </row>
    <row r="70" spans="1:19" x14ac:dyDescent="0.25">
      <c r="A70" s="27">
        <f t="shared" si="2"/>
        <v>65</v>
      </c>
      <c r="B70" s="354" t="s">
        <v>91</v>
      </c>
      <c r="C70" s="539">
        <v>421466.54</v>
      </c>
      <c r="D70" s="539"/>
      <c r="E70" s="539">
        <v>614065.14</v>
      </c>
      <c r="F70" s="539"/>
      <c r="G70" s="532">
        <f t="shared" si="1"/>
        <v>192598.60000000003</v>
      </c>
      <c r="H70" s="533">
        <f t="shared" si="1"/>
        <v>0</v>
      </c>
      <c r="I70" s="414"/>
      <c r="J70" s="5"/>
    </row>
    <row r="71" spans="1:19" s="112" customFormat="1" ht="49.5" customHeight="1" thickBot="1" x14ac:dyDescent="0.3">
      <c r="A71" s="27">
        <f t="shared" si="2"/>
        <v>66</v>
      </c>
      <c r="B71" s="391" t="s">
        <v>784</v>
      </c>
      <c r="C71" s="540">
        <f>C6+C11+C16+C17+C18+C19+C20+C21+C24+C25+C31+C38+C39+C50+C51+C52+C53+C54+C55+C61+C62+C63+C64+C65+C66+C68+C67</f>
        <v>67378778.13000001</v>
      </c>
      <c r="D71" s="540">
        <f>D6+D11+D16+D17+D18+D19+D20+D21+D24+D25+D31+D38+D39+D50+D51+D52+D53+D54+D55+D61+D62+D63+D64+D65+D66+D68+D67</f>
        <v>884172.34999999986</v>
      </c>
      <c r="E71" s="540">
        <f>E6+E11+E16+E17+E18+E19+E20+E21+E24+E25+E31+E38+E39+E50+E51+E52+E53+E54+E55+E61+E62+E63+E64+E65+E66+E68+E67</f>
        <v>73054975.870000005</v>
      </c>
      <c r="F71" s="540">
        <f>F6+F11+F16+F17+F18+F19+F20+F21+F24+F25+F31+F38+F39+F50+F51+F52+F53+F54+F55+F61+F62+F63+F64+F65+F66+F68+F67</f>
        <v>886213.2699999999</v>
      </c>
      <c r="G71" s="541">
        <f>E71-C71</f>
        <v>5676197.7399999946</v>
      </c>
      <c r="H71" s="542">
        <f t="shared" si="1"/>
        <v>2040.9200000000419</v>
      </c>
      <c r="J71" s="468"/>
      <c r="S71" s="1"/>
    </row>
    <row r="72" spans="1:19" ht="21" customHeight="1" x14ac:dyDescent="0.25">
      <c r="B72" s="3"/>
      <c r="C72" s="543"/>
      <c r="D72" s="544">
        <f>C71+D71</f>
        <v>68262950.480000004</v>
      </c>
      <c r="E72" s="545"/>
      <c r="F72" s="544">
        <f>E71+F71</f>
        <v>73941189.140000001</v>
      </c>
      <c r="G72" s="543"/>
      <c r="H72" s="543"/>
      <c r="I72" s="298" t="s">
        <v>624</v>
      </c>
    </row>
    <row r="73" spans="1:19" x14ac:dyDescent="0.25">
      <c r="A73" s="679" t="s">
        <v>692</v>
      </c>
      <c r="B73" s="680"/>
      <c r="C73" s="680"/>
      <c r="D73" s="680"/>
      <c r="E73" s="680"/>
      <c r="F73" s="680"/>
      <c r="G73" s="680"/>
      <c r="H73" s="681"/>
      <c r="I73" s="301"/>
    </row>
    <row r="74" spans="1:19" ht="30.75" customHeight="1" x14ac:dyDescent="0.25">
      <c r="A74" s="682" t="s">
        <v>131</v>
      </c>
      <c r="B74" s="683"/>
      <c r="C74" s="683"/>
      <c r="D74" s="683"/>
      <c r="E74" s="683"/>
      <c r="F74" s="683"/>
      <c r="G74" s="683"/>
      <c r="H74" s="684"/>
    </row>
    <row r="76" spans="1:19" ht="24.75" customHeight="1" x14ac:dyDescent="0.3">
      <c r="B76" s="562"/>
      <c r="D76" s="567"/>
      <c r="F76" s="567"/>
    </row>
    <row r="77" spans="1:19" ht="18.75" customHeight="1" x14ac:dyDescent="0.25"/>
  </sheetData>
  <mergeCells count="9">
    <mergeCell ref="A73:H73"/>
    <mergeCell ref="A74:H74"/>
    <mergeCell ref="A1:H1"/>
    <mergeCell ref="A2:H2"/>
    <mergeCell ref="A3:A4"/>
    <mergeCell ref="B3:B4"/>
    <mergeCell ref="C3:D3"/>
    <mergeCell ref="E3:F3"/>
    <mergeCell ref="G3:H3"/>
  </mergeCells>
  <printOptions gridLines="1"/>
  <pageMargins left="0.24" right="0.31496062992125984" top="0.43307086614173229" bottom="0.47244094488188981" header="0.39370078740157483" footer="0.23622047244094491"/>
  <pageSetup paperSize="9" scale="48" fitToWidth="2" fitToHeight="2" orientation="landscape" r:id="rId1"/>
  <headerFooter alignWithMargins="0">
    <oddFooter>&amp;C&amp;P z &amp;N</oddFooter>
  </headerFooter>
  <rowBreaks count="1" manualBreakCount="1">
    <brk id="38"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80" zoomScaleNormal="80" workbookViewId="0">
      <selection activeCell="D10" sqref="D10"/>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5" width="32.140625" style="1" customWidth="1"/>
    <col min="6" max="6" width="9.140625" style="1"/>
    <col min="7" max="7" width="6.5703125" style="1" customWidth="1"/>
    <col min="8" max="8" width="9.140625" style="1"/>
    <col min="9" max="9" width="9.140625" style="1" customWidth="1"/>
    <col min="10" max="16384" width="9.140625" style="1"/>
  </cols>
  <sheetData>
    <row r="1" spans="1:9" ht="45.75" customHeight="1" thickBot="1" x14ac:dyDescent="0.3">
      <c r="A1" s="673" t="s">
        <v>815</v>
      </c>
      <c r="B1" s="674"/>
      <c r="C1" s="674"/>
      <c r="D1" s="675"/>
      <c r="E1" s="162"/>
    </row>
    <row r="2" spans="1:9" ht="37.5" customHeight="1" x14ac:dyDescent="0.25">
      <c r="A2" s="670" t="s">
        <v>246</v>
      </c>
      <c r="B2" s="671"/>
      <c r="C2" s="671"/>
      <c r="D2" s="672"/>
    </row>
    <row r="3" spans="1:9" s="9" customFormat="1" ht="31.5" x14ac:dyDescent="0.25">
      <c r="A3" s="527" t="s">
        <v>114</v>
      </c>
      <c r="B3" s="529" t="s">
        <v>191</v>
      </c>
      <c r="C3" s="528">
        <v>2020</v>
      </c>
      <c r="D3" s="264">
        <v>2021</v>
      </c>
    </row>
    <row r="4" spans="1:9" s="9" customFormat="1" x14ac:dyDescent="0.25">
      <c r="A4" s="527"/>
      <c r="B4" s="529"/>
      <c r="C4" s="528" t="s">
        <v>157</v>
      </c>
      <c r="D4" s="264" t="s">
        <v>158</v>
      </c>
      <c r="F4" s="83"/>
    </row>
    <row r="5" spans="1:9" x14ac:dyDescent="0.25">
      <c r="A5" s="27">
        <v>1</v>
      </c>
      <c r="B5" s="266" t="s">
        <v>682</v>
      </c>
      <c r="C5" s="363">
        <f>+SUM(C6:C9)</f>
        <v>13999813.630000001</v>
      </c>
      <c r="D5" s="363">
        <f>+SUM(D6:D9)</f>
        <v>13890048.310000001</v>
      </c>
      <c r="E5" s="9"/>
      <c r="F5" s="270"/>
      <c r="G5" s="177"/>
    </row>
    <row r="6" spans="1:9" x14ac:dyDescent="0.25">
      <c r="A6" s="27">
        <v>2</v>
      </c>
      <c r="B6" s="39" t="s">
        <v>659</v>
      </c>
      <c r="C6" s="44">
        <v>480</v>
      </c>
      <c r="D6" s="265">
        <v>0</v>
      </c>
      <c r="E6" s="269"/>
      <c r="F6" s="9"/>
      <c r="I6" s="162"/>
    </row>
    <row r="7" spans="1:9" x14ac:dyDescent="0.25">
      <c r="A7" s="27">
        <v>3</v>
      </c>
      <c r="B7" s="39" t="s">
        <v>660</v>
      </c>
      <c r="C7" s="44">
        <v>226708.49</v>
      </c>
      <c r="D7" s="265">
        <v>268320.93</v>
      </c>
      <c r="E7" s="269"/>
      <c r="F7" s="9"/>
      <c r="I7" s="162"/>
    </row>
    <row r="8" spans="1:9" x14ac:dyDescent="0.25">
      <c r="A8" s="27">
        <v>4</v>
      </c>
      <c r="B8" s="39" t="s">
        <v>710</v>
      </c>
      <c r="C8" s="44">
        <v>13505135</v>
      </c>
      <c r="D8" s="265">
        <v>13360297.5</v>
      </c>
      <c r="E8" s="269"/>
      <c r="F8" s="9"/>
      <c r="I8" s="162"/>
    </row>
    <row r="9" spans="1:9" x14ac:dyDescent="0.25">
      <c r="A9" s="27">
        <v>5</v>
      </c>
      <c r="B9" s="262" t="s">
        <v>709</v>
      </c>
      <c r="C9" s="44">
        <v>267490.14</v>
      </c>
      <c r="D9" s="265">
        <v>261429.88</v>
      </c>
      <c r="E9" s="269"/>
      <c r="F9" s="9"/>
      <c r="I9" s="162"/>
    </row>
    <row r="10" spans="1:9" x14ac:dyDescent="0.25">
      <c r="A10" s="27">
        <v>6</v>
      </c>
      <c r="B10" s="54" t="s">
        <v>690</v>
      </c>
      <c r="C10" s="52">
        <f>SUM(C11:C16)</f>
        <v>253954.39</v>
      </c>
      <c r="D10" s="222">
        <f>SUM(D11:D16)</f>
        <v>263584.28999999998</v>
      </c>
    </row>
    <row r="11" spans="1:9" x14ac:dyDescent="0.25">
      <c r="A11" s="27">
        <v>7</v>
      </c>
      <c r="B11" s="39" t="s">
        <v>661</v>
      </c>
      <c r="C11" s="44">
        <v>162159.29</v>
      </c>
      <c r="D11" s="265">
        <v>172330.01</v>
      </c>
    </row>
    <row r="12" spans="1:9" x14ac:dyDescent="0.25">
      <c r="A12" s="27">
        <v>8</v>
      </c>
      <c r="B12" s="39" t="s">
        <v>662</v>
      </c>
      <c r="C12" s="44">
        <v>65856.66</v>
      </c>
      <c r="D12" s="265">
        <v>71778.34</v>
      </c>
    </row>
    <row r="13" spans="1:9" x14ac:dyDescent="0.25">
      <c r="A13" s="27">
        <v>9</v>
      </c>
      <c r="B13" s="39" t="s">
        <v>663</v>
      </c>
      <c r="C13" s="44">
        <v>14096</v>
      </c>
      <c r="D13" s="265">
        <v>9116</v>
      </c>
    </row>
    <row r="14" spans="1:9" x14ac:dyDescent="0.25">
      <c r="A14" s="27">
        <v>10</v>
      </c>
      <c r="B14" s="39" t="s">
        <v>664</v>
      </c>
      <c r="C14" s="44">
        <v>10971.44</v>
      </c>
      <c r="D14" s="265">
        <v>9823.94</v>
      </c>
    </row>
    <row r="15" spans="1:9" ht="31.5" x14ac:dyDescent="0.25">
      <c r="A15" s="27">
        <v>11</v>
      </c>
      <c r="B15" s="39" t="s">
        <v>665</v>
      </c>
      <c r="C15" s="44">
        <v>871</v>
      </c>
      <c r="D15" s="265">
        <v>536</v>
      </c>
    </row>
    <row r="16" spans="1:9" x14ac:dyDescent="0.25">
      <c r="A16" s="27">
        <v>12</v>
      </c>
      <c r="B16" s="39" t="s">
        <v>666</v>
      </c>
      <c r="C16" s="44">
        <v>0</v>
      </c>
      <c r="D16" s="265">
        <v>0</v>
      </c>
    </row>
    <row r="17" spans="1:4" x14ac:dyDescent="0.25">
      <c r="A17" s="27">
        <v>13</v>
      </c>
      <c r="B17" s="54" t="s">
        <v>134</v>
      </c>
      <c r="C17" s="52">
        <f>(C6+C7)*0.2</f>
        <v>45437.698000000004</v>
      </c>
      <c r="D17" s="222">
        <f>(D6+D7)*0.2</f>
        <v>53664.186000000002</v>
      </c>
    </row>
    <row r="18" spans="1:4" ht="16.5" thickBot="1" x14ac:dyDescent="0.3">
      <c r="A18" s="27">
        <v>14</v>
      </c>
      <c r="B18" s="55" t="s">
        <v>197</v>
      </c>
      <c r="C18" s="129">
        <v>56086</v>
      </c>
      <c r="D18" s="658">
        <v>119941</v>
      </c>
    </row>
    <row r="19" spans="1:4" x14ac:dyDescent="0.25">
      <c r="B19" s="8"/>
    </row>
    <row r="20" spans="1:4" x14ac:dyDescent="0.25">
      <c r="A20" s="235"/>
      <c r="B20" s="271"/>
    </row>
    <row r="21" spans="1:4" x14ac:dyDescent="0.25">
      <c r="B21" s="267"/>
    </row>
    <row r="22" spans="1:4" x14ac:dyDescent="0.25">
      <c r="B22" s="267"/>
    </row>
    <row r="23" spans="1:4" x14ac:dyDescent="0.25">
      <c r="B23" s="8"/>
    </row>
    <row r="24" spans="1:4" x14ac:dyDescent="0.25">
      <c r="B24" s="8"/>
    </row>
    <row r="25" spans="1:4" x14ac:dyDescent="0.25">
      <c r="B25" s="8"/>
    </row>
    <row r="26" spans="1:4" x14ac:dyDescent="0.25">
      <c r="B26" s="8"/>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2"/>
  <sheetViews>
    <sheetView zoomScale="60" zoomScaleNormal="60" zoomScaleSheetLayoutView="80" workbookViewId="0">
      <pane xSplit="2" ySplit="5" topLeftCell="C96" activePane="bottomRight" state="frozen"/>
      <selection pane="topRight" activeCell="C1" sqref="C1"/>
      <selection pane="bottomLeft" activeCell="A6" sqref="A6"/>
      <selection pane="bottomRight" activeCell="I113" sqref="I113"/>
    </sheetView>
  </sheetViews>
  <sheetFormatPr defaultColWidth="9.140625" defaultRowHeight="15.75" x14ac:dyDescent="0.25"/>
  <cols>
    <col min="1" max="1" width="8.42578125" style="446" customWidth="1"/>
    <col min="2" max="2" width="74.140625" style="447" customWidth="1"/>
    <col min="3" max="3" width="18" style="416" customWidth="1"/>
    <col min="4" max="7" width="17" style="416" customWidth="1"/>
    <col min="8" max="8" width="18" style="416" customWidth="1"/>
    <col min="9" max="9" width="61.42578125" style="417" customWidth="1"/>
    <col min="10" max="10" width="33.5703125" style="416" customWidth="1"/>
    <col min="11" max="11" width="38.140625" style="416" customWidth="1"/>
    <col min="12" max="12" width="8.85546875" style="416" customWidth="1"/>
    <col min="13" max="16384" width="9.140625" style="416"/>
  </cols>
  <sheetData>
    <row r="1" spans="1:15" ht="35.1" customHeight="1" thickBot="1" x14ac:dyDescent="0.3">
      <c r="A1" s="695" t="s">
        <v>816</v>
      </c>
      <c r="B1" s="696"/>
      <c r="C1" s="696"/>
      <c r="D1" s="696"/>
      <c r="E1" s="696"/>
      <c r="F1" s="696"/>
      <c r="G1" s="696"/>
      <c r="H1" s="697"/>
      <c r="I1" s="415"/>
    </row>
    <row r="2" spans="1:15" ht="32.450000000000003" customHeight="1" x14ac:dyDescent="0.25">
      <c r="A2" s="698" t="s">
        <v>901</v>
      </c>
      <c r="B2" s="699"/>
      <c r="C2" s="699"/>
      <c r="D2" s="699"/>
      <c r="E2" s="699"/>
      <c r="F2" s="699"/>
      <c r="G2" s="699"/>
      <c r="H2" s="700"/>
    </row>
    <row r="3" spans="1:15" s="419" customFormat="1" ht="31.5" customHeight="1" x14ac:dyDescent="0.25">
      <c r="A3" s="701" t="s">
        <v>114</v>
      </c>
      <c r="B3" s="702" t="s">
        <v>191</v>
      </c>
      <c r="C3" s="704">
        <v>2020</v>
      </c>
      <c r="D3" s="704"/>
      <c r="E3" s="704">
        <v>2021</v>
      </c>
      <c r="F3" s="704"/>
      <c r="G3" s="705" t="s">
        <v>814</v>
      </c>
      <c r="H3" s="706"/>
      <c r="I3" s="418"/>
    </row>
    <row r="4" spans="1:15" ht="31.5" customHeight="1" x14ac:dyDescent="0.25">
      <c r="A4" s="701"/>
      <c r="B4" s="703"/>
      <c r="C4" s="420" t="s">
        <v>192</v>
      </c>
      <c r="D4" s="420" t="s">
        <v>193</v>
      </c>
      <c r="E4" s="420" t="s">
        <v>192</v>
      </c>
      <c r="F4" s="420" t="s">
        <v>193</v>
      </c>
      <c r="G4" s="420" t="s">
        <v>192</v>
      </c>
      <c r="H4" s="421" t="s">
        <v>193</v>
      </c>
    </row>
    <row r="5" spans="1:15" x14ac:dyDescent="0.25">
      <c r="A5" s="422"/>
      <c r="B5" s="423"/>
      <c r="C5" s="424" t="s">
        <v>157</v>
      </c>
      <c r="D5" s="424" t="s">
        <v>158</v>
      </c>
      <c r="E5" s="424" t="s">
        <v>159</v>
      </c>
      <c r="F5" s="424" t="s">
        <v>165</v>
      </c>
      <c r="G5" s="424" t="s">
        <v>13</v>
      </c>
      <c r="H5" s="425" t="s">
        <v>14</v>
      </c>
    </row>
    <row r="6" spans="1:15" x14ac:dyDescent="0.25">
      <c r="A6" s="422">
        <v>1</v>
      </c>
      <c r="B6" s="426" t="s">
        <v>699</v>
      </c>
      <c r="C6" s="546">
        <f>SUM(C7:C18)</f>
        <v>2821441.9400000004</v>
      </c>
      <c r="D6" s="546">
        <f>SUM(D7:D18)</f>
        <v>222836.33999999997</v>
      </c>
      <c r="E6" s="546">
        <f>SUM(E7:E18)</f>
        <v>3146764.09</v>
      </c>
      <c r="F6" s="546">
        <f>SUM(F7:F18)</f>
        <v>205464.63999999998</v>
      </c>
      <c r="G6" s="546">
        <f>E6-C6</f>
        <v>325322.14999999944</v>
      </c>
      <c r="H6" s="547">
        <f>F6-D6</f>
        <v>-17371.699999999983</v>
      </c>
      <c r="O6" s="469"/>
    </row>
    <row r="7" spans="1:15" ht="17.25" customHeight="1" x14ac:dyDescent="0.25">
      <c r="A7" s="422">
        <f>A6+1</f>
        <v>2</v>
      </c>
      <c r="B7" s="427" t="s">
        <v>581</v>
      </c>
      <c r="C7" s="548">
        <v>174179.86</v>
      </c>
      <c r="D7" s="548">
        <v>2452.58</v>
      </c>
      <c r="E7" s="548">
        <v>121634.37</v>
      </c>
      <c r="F7" s="548">
        <v>5162.1499999999996</v>
      </c>
      <c r="G7" s="549">
        <f>E7-C7</f>
        <v>-52545.489999999991</v>
      </c>
      <c r="H7" s="550">
        <f>F7-D7</f>
        <v>2709.5699999999997</v>
      </c>
      <c r="O7" s="469"/>
    </row>
    <row r="8" spans="1:15" ht="30.6" customHeight="1" x14ac:dyDescent="0.25">
      <c r="A8" s="422">
        <f t="shared" ref="A8:A71" si="0">A7+1</f>
        <v>3</v>
      </c>
      <c r="B8" s="428" t="s">
        <v>635</v>
      </c>
      <c r="C8" s="548">
        <v>975790.8</v>
      </c>
      <c r="D8" s="548">
        <v>1109.73</v>
      </c>
      <c r="E8" s="548">
        <v>1125405.22</v>
      </c>
      <c r="F8" s="548">
        <v>337.46</v>
      </c>
      <c r="G8" s="549">
        <f t="shared" ref="G8:H71" si="1">E8-C8</f>
        <v>149614.41999999993</v>
      </c>
      <c r="H8" s="550">
        <f t="shared" si="1"/>
        <v>-772.27</v>
      </c>
      <c r="O8" s="469"/>
    </row>
    <row r="9" spans="1:15" x14ac:dyDescent="0.25">
      <c r="A9" s="422">
        <f t="shared" si="0"/>
        <v>4</v>
      </c>
      <c r="B9" s="427" t="s">
        <v>582</v>
      </c>
      <c r="C9" s="548">
        <v>169345.21</v>
      </c>
      <c r="D9" s="548">
        <v>589.26</v>
      </c>
      <c r="E9" s="548">
        <v>174821.12</v>
      </c>
      <c r="F9" s="548">
        <v>711.97</v>
      </c>
      <c r="G9" s="549">
        <f t="shared" si="1"/>
        <v>5475.9100000000035</v>
      </c>
      <c r="H9" s="550">
        <f t="shared" si="1"/>
        <v>122.71000000000004</v>
      </c>
      <c r="O9" s="469"/>
    </row>
    <row r="10" spans="1:15" x14ac:dyDescent="0.25">
      <c r="A10" s="422">
        <f t="shared" si="0"/>
        <v>5</v>
      </c>
      <c r="B10" s="427" t="s">
        <v>583</v>
      </c>
      <c r="C10" s="548">
        <v>17968.82</v>
      </c>
      <c r="D10" s="548">
        <v>751.75</v>
      </c>
      <c r="E10" s="548">
        <v>22015.88</v>
      </c>
      <c r="F10" s="548">
        <v>361.12</v>
      </c>
      <c r="G10" s="549">
        <f t="shared" si="1"/>
        <v>4047.0600000000013</v>
      </c>
      <c r="H10" s="550">
        <f t="shared" si="1"/>
        <v>-390.63</v>
      </c>
      <c r="O10" s="469"/>
    </row>
    <row r="11" spans="1:15" x14ac:dyDescent="0.25">
      <c r="A11" s="422">
        <f t="shared" si="0"/>
        <v>6</v>
      </c>
      <c r="B11" s="427" t="s">
        <v>584</v>
      </c>
      <c r="C11" s="548">
        <v>14655.12</v>
      </c>
      <c r="D11" s="548">
        <v>2168.62</v>
      </c>
      <c r="E11" s="548">
        <v>15996.92</v>
      </c>
      <c r="F11" s="548">
        <v>1376.36</v>
      </c>
      <c r="G11" s="549">
        <f t="shared" si="1"/>
        <v>1341.7999999999993</v>
      </c>
      <c r="H11" s="550">
        <f t="shared" si="1"/>
        <v>-792.26</v>
      </c>
      <c r="O11" s="469"/>
    </row>
    <row r="12" spans="1:15" x14ac:dyDescent="0.25">
      <c r="A12" s="422">
        <f t="shared" si="0"/>
        <v>7</v>
      </c>
      <c r="B12" s="427" t="s">
        <v>585</v>
      </c>
      <c r="C12" s="548">
        <v>155297.32999999999</v>
      </c>
      <c r="D12" s="548">
        <v>11852.32</v>
      </c>
      <c r="E12" s="548">
        <v>87697.9</v>
      </c>
      <c r="F12" s="548">
        <v>4967.22</v>
      </c>
      <c r="G12" s="549">
        <f t="shared" si="1"/>
        <v>-67599.429999999993</v>
      </c>
      <c r="H12" s="550">
        <f t="shared" si="1"/>
        <v>-6885.0999999999995</v>
      </c>
      <c r="O12" s="469"/>
    </row>
    <row r="13" spans="1:15" ht="31.5" x14ac:dyDescent="0.25">
      <c r="A13" s="422">
        <f t="shared" si="0"/>
        <v>8</v>
      </c>
      <c r="B13" s="427" t="s">
        <v>60</v>
      </c>
      <c r="C13" s="548">
        <v>93401.600000000006</v>
      </c>
      <c r="D13" s="548">
        <v>8592.7199999999993</v>
      </c>
      <c r="E13" s="548">
        <v>90159.23</v>
      </c>
      <c r="F13" s="548">
        <v>7068.2</v>
      </c>
      <c r="G13" s="549">
        <f t="shared" si="1"/>
        <v>-3242.3700000000099</v>
      </c>
      <c r="H13" s="550">
        <f t="shared" si="1"/>
        <v>-1524.5199999999995</v>
      </c>
      <c r="O13" s="469"/>
    </row>
    <row r="14" spans="1:15" x14ac:dyDescent="0.25">
      <c r="A14" s="422">
        <f t="shared" si="0"/>
        <v>9</v>
      </c>
      <c r="B14" s="427" t="s">
        <v>61</v>
      </c>
      <c r="C14" s="548">
        <v>98842.93</v>
      </c>
      <c r="D14" s="548">
        <v>153054.06</v>
      </c>
      <c r="E14" s="548">
        <v>118515.29</v>
      </c>
      <c r="F14" s="548">
        <v>151416.47</v>
      </c>
      <c r="G14" s="549">
        <f t="shared" si="1"/>
        <v>19672.36</v>
      </c>
      <c r="H14" s="550">
        <f t="shared" si="1"/>
        <v>-1637.5899999999965</v>
      </c>
      <c r="O14" s="469"/>
    </row>
    <row r="15" spans="1:15" ht="31.5" x14ac:dyDescent="0.25">
      <c r="A15" s="422">
        <f t="shared" si="0"/>
        <v>10</v>
      </c>
      <c r="B15" s="429" t="s">
        <v>62</v>
      </c>
      <c r="C15" s="548">
        <v>419125.58</v>
      </c>
      <c r="D15" s="548">
        <v>20959.89</v>
      </c>
      <c r="E15" s="548">
        <v>562320.66</v>
      </c>
      <c r="F15" s="548">
        <v>2835.53</v>
      </c>
      <c r="G15" s="549">
        <f t="shared" si="1"/>
        <v>143195.08000000002</v>
      </c>
      <c r="H15" s="550">
        <f t="shared" si="1"/>
        <v>-18124.36</v>
      </c>
      <c r="O15" s="469"/>
    </row>
    <row r="16" spans="1:15" ht="16.149999999999999" customHeight="1" x14ac:dyDescent="0.25">
      <c r="A16" s="422">
        <f t="shared" si="0"/>
        <v>11</v>
      </c>
      <c r="B16" s="427" t="s">
        <v>63</v>
      </c>
      <c r="C16" s="548">
        <v>111274.05</v>
      </c>
      <c r="D16" s="548">
        <v>1485</v>
      </c>
      <c r="E16" s="548">
        <v>114392.73</v>
      </c>
      <c r="F16" s="548">
        <v>1783.27</v>
      </c>
      <c r="G16" s="549">
        <f t="shared" si="1"/>
        <v>3118.679999999993</v>
      </c>
      <c r="H16" s="550">
        <f t="shared" si="1"/>
        <v>298.27</v>
      </c>
      <c r="O16" s="469"/>
    </row>
    <row r="17" spans="1:15" ht="31.5" x14ac:dyDescent="0.25">
      <c r="A17" s="422">
        <f t="shared" si="0"/>
        <v>12</v>
      </c>
      <c r="B17" s="429" t="s">
        <v>785</v>
      </c>
      <c r="C17" s="548">
        <v>576128.17000000004</v>
      </c>
      <c r="D17" s="548">
        <v>13761.61</v>
      </c>
      <c r="E17" s="548">
        <v>671859.15</v>
      </c>
      <c r="F17" s="548">
        <v>19087.96</v>
      </c>
      <c r="G17" s="549">
        <f t="shared" si="1"/>
        <v>95730.979999999981</v>
      </c>
      <c r="H17" s="550">
        <f t="shared" si="1"/>
        <v>5326.3499999999985</v>
      </c>
      <c r="I17" s="430"/>
      <c r="O17" s="469"/>
    </row>
    <row r="18" spans="1:15" ht="31.5" x14ac:dyDescent="0.25">
      <c r="A18" s="422">
        <f t="shared" si="0"/>
        <v>13</v>
      </c>
      <c r="B18" s="427" t="s">
        <v>845</v>
      </c>
      <c r="C18" s="548">
        <v>15432.47</v>
      </c>
      <c r="D18" s="548">
        <v>6058.8</v>
      </c>
      <c r="E18" s="548">
        <v>41945.62</v>
      </c>
      <c r="F18" s="548">
        <v>10356.93</v>
      </c>
      <c r="G18" s="549">
        <f t="shared" si="1"/>
        <v>26513.15</v>
      </c>
      <c r="H18" s="550">
        <f t="shared" si="1"/>
        <v>4298.13</v>
      </c>
      <c r="I18" s="430"/>
      <c r="O18" s="469"/>
    </row>
    <row r="19" spans="1:15" x14ac:dyDescent="0.25">
      <c r="A19" s="422">
        <f t="shared" si="0"/>
        <v>14</v>
      </c>
      <c r="B19" s="426" t="s">
        <v>700</v>
      </c>
      <c r="C19" s="546">
        <f>SUM(C20:C25)</f>
        <v>1800997.1400000001</v>
      </c>
      <c r="D19" s="546">
        <f>SUM(D20:D25)</f>
        <v>53018.05999999999</v>
      </c>
      <c r="E19" s="546">
        <f>SUM(E20:E25)</f>
        <v>1815634.98</v>
      </c>
      <c r="F19" s="546">
        <f>SUM(F20:F25)</f>
        <v>49441.29</v>
      </c>
      <c r="G19" s="546">
        <f t="shared" si="1"/>
        <v>14637.839999999851</v>
      </c>
      <c r="H19" s="547">
        <f t="shared" si="1"/>
        <v>-3576.7699999999895</v>
      </c>
      <c r="O19" s="469"/>
    </row>
    <row r="20" spans="1:15" x14ac:dyDescent="0.25">
      <c r="A20" s="422">
        <f t="shared" si="0"/>
        <v>15</v>
      </c>
      <c r="B20" s="427" t="s">
        <v>586</v>
      </c>
      <c r="C20" s="548">
        <v>540272.35</v>
      </c>
      <c r="D20" s="548">
        <v>18288.27</v>
      </c>
      <c r="E20" s="548">
        <v>543993.01</v>
      </c>
      <c r="F20" s="548">
        <v>18709.189999999999</v>
      </c>
      <c r="G20" s="549">
        <f t="shared" si="1"/>
        <v>3720.6600000000326</v>
      </c>
      <c r="H20" s="550">
        <f t="shared" si="1"/>
        <v>420.91999999999825</v>
      </c>
      <c r="O20" s="469"/>
    </row>
    <row r="21" spans="1:15" x14ac:dyDescent="0.25">
      <c r="A21" s="422">
        <f t="shared" si="0"/>
        <v>16</v>
      </c>
      <c r="B21" s="427" t="s">
        <v>587</v>
      </c>
      <c r="C21" s="548">
        <v>1041468.77</v>
      </c>
      <c r="D21" s="548">
        <v>17773.55</v>
      </c>
      <c r="E21" s="548">
        <v>1058736.26</v>
      </c>
      <c r="F21" s="548">
        <v>15689.21</v>
      </c>
      <c r="G21" s="549">
        <f t="shared" si="1"/>
        <v>17267.489999999991</v>
      </c>
      <c r="H21" s="550">
        <f t="shared" si="1"/>
        <v>-2084.34</v>
      </c>
      <c r="O21" s="469"/>
    </row>
    <row r="22" spans="1:15" x14ac:dyDescent="0.25">
      <c r="A22" s="422">
        <f t="shared" si="0"/>
        <v>17</v>
      </c>
      <c r="B22" s="427" t="s">
        <v>588</v>
      </c>
      <c r="C22" s="548">
        <v>122592.49</v>
      </c>
      <c r="D22" s="548">
        <v>12725.8</v>
      </c>
      <c r="E22" s="548">
        <v>128754.92</v>
      </c>
      <c r="F22" s="548">
        <v>10991.41</v>
      </c>
      <c r="G22" s="549">
        <f t="shared" si="1"/>
        <v>6162.429999999993</v>
      </c>
      <c r="H22" s="550">
        <f t="shared" si="1"/>
        <v>-1734.3899999999994</v>
      </c>
      <c r="O22" s="469"/>
    </row>
    <row r="23" spans="1:15" x14ac:dyDescent="0.25">
      <c r="A23" s="422">
        <f t="shared" si="0"/>
        <v>18</v>
      </c>
      <c r="B23" s="427" t="s">
        <v>589</v>
      </c>
      <c r="C23" s="548">
        <v>95644.99</v>
      </c>
      <c r="D23" s="548">
        <v>4212.3100000000004</v>
      </c>
      <c r="E23" s="548">
        <v>82444.34</v>
      </c>
      <c r="F23" s="548">
        <v>4023.4</v>
      </c>
      <c r="G23" s="549">
        <f t="shared" si="1"/>
        <v>-13200.650000000009</v>
      </c>
      <c r="H23" s="550">
        <f t="shared" si="1"/>
        <v>-188.91000000000031</v>
      </c>
      <c r="O23" s="469"/>
    </row>
    <row r="24" spans="1:15" x14ac:dyDescent="0.25">
      <c r="A24" s="422">
        <f t="shared" si="0"/>
        <v>19</v>
      </c>
      <c r="B24" s="427" t="s">
        <v>590</v>
      </c>
      <c r="C24" s="548">
        <v>1018.54</v>
      </c>
      <c r="D24" s="548">
        <v>18.13</v>
      </c>
      <c r="E24" s="548">
        <v>1706.45</v>
      </c>
      <c r="F24" s="548">
        <v>28.08</v>
      </c>
      <c r="G24" s="549">
        <f t="shared" si="1"/>
        <v>687.91000000000008</v>
      </c>
      <c r="H24" s="550">
        <f t="shared" si="1"/>
        <v>9.9499999999999993</v>
      </c>
      <c r="O24" s="469"/>
    </row>
    <row r="25" spans="1:15" x14ac:dyDescent="0.25">
      <c r="A25" s="422">
        <f t="shared" si="0"/>
        <v>20</v>
      </c>
      <c r="B25" s="427" t="s">
        <v>632</v>
      </c>
      <c r="C25" s="548">
        <v>0</v>
      </c>
      <c r="D25" s="548">
        <v>0</v>
      </c>
      <c r="E25" s="548">
        <v>0</v>
      </c>
      <c r="F25" s="548">
        <v>0</v>
      </c>
      <c r="G25" s="549">
        <f t="shared" si="1"/>
        <v>0</v>
      </c>
      <c r="H25" s="550">
        <f t="shared" si="1"/>
        <v>0</v>
      </c>
      <c r="O25" s="469"/>
    </row>
    <row r="26" spans="1:15" x14ac:dyDescent="0.25">
      <c r="A26" s="422">
        <f t="shared" si="0"/>
        <v>21</v>
      </c>
      <c r="B26" s="426" t="s">
        <v>188</v>
      </c>
      <c r="C26" s="551" t="s">
        <v>178</v>
      </c>
      <c r="D26" s="551" t="s">
        <v>178</v>
      </c>
      <c r="E26" s="551" t="s">
        <v>178</v>
      </c>
      <c r="F26" s="551" t="s">
        <v>178</v>
      </c>
      <c r="G26" s="552" t="s">
        <v>90</v>
      </c>
      <c r="H26" s="553" t="s">
        <v>90</v>
      </c>
      <c r="O26" s="469"/>
    </row>
    <row r="27" spans="1:15" x14ac:dyDescent="0.25">
      <c r="A27" s="422">
        <f t="shared" si="0"/>
        <v>22</v>
      </c>
      <c r="B27" s="426" t="s">
        <v>701</v>
      </c>
      <c r="C27" s="546">
        <f>SUM(C28:C31)</f>
        <v>0</v>
      </c>
      <c r="D27" s="546">
        <f>SUM(D28:D31)</f>
        <v>72479.63</v>
      </c>
      <c r="E27" s="546">
        <f>SUM(E28:E31)</f>
        <v>0</v>
      </c>
      <c r="F27" s="546">
        <f>SUM(F28:F31)</f>
        <v>63461.61</v>
      </c>
      <c r="G27" s="546">
        <f t="shared" si="1"/>
        <v>0</v>
      </c>
      <c r="H27" s="547">
        <f t="shared" si="1"/>
        <v>-9018.0200000000041</v>
      </c>
      <c r="O27" s="469"/>
    </row>
    <row r="28" spans="1:15" x14ac:dyDescent="0.25">
      <c r="A28" s="422">
        <f t="shared" si="0"/>
        <v>23</v>
      </c>
      <c r="B28" s="427" t="s">
        <v>150</v>
      </c>
      <c r="C28" s="548"/>
      <c r="D28" s="548"/>
      <c r="E28" s="548"/>
      <c r="F28" s="548"/>
      <c r="G28" s="549">
        <f t="shared" si="1"/>
        <v>0</v>
      </c>
      <c r="H28" s="550">
        <f t="shared" si="1"/>
        <v>0</v>
      </c>
      <c r="O28" s="469"/>
    </row>
    <row r="29" spans="1:15" x14ac:dyDescent="0.25">
      <c r="A29" s="422">
        <f t="shared" si="0"/>
        <v>24</v>
      </c>
      <c r="B29" s="428" t="s">
        <v>170</v>
      </c>
      <c r="C29" s="548"/>
      <c r="D29" s="548"/>
      <c r="E29" s="548"/>
      <c r="F29" s="548"/>
      <c r="G29" s="549">
        <f t="shared" si="1"/>
        <v>0</v>
      </c>
      <c r="H29" s="550">
        <f t="shared" si="1"/>
        <v>0</v>
      </c>
      <c r="O29" s="469"/>
    </row>
    <row r="30" spans="1:15" x14ac:dyDescent="0.25">
      <c r="A30" s="422">
        <f t="shared" si="0"/>
        <v>25</v>
      </c>
      <c r="B30" s="428" t="s">
        <v>24</v>
      </c>
      <c r="C30" s="548"/>
      <c r="D30" s="548"/>
      <c r="E30" s="548"/>
      <c r="F30" s="548"/>
      <c r="G30" s="549">
        <f t="shared" si="1"/>
        <v>0</v>
      </c>
      <c r="H30" s="550">
        <f t="shared" si="1"/>
        <v>0</v>
      </c>
      <c r="O30" s="469"/>
    </row>
    <row r="31" spans="1:15" x14ac:dyDescent="0.25">
      <c r="A31" s="422">
        <f t="shared" si="0"/>
        <v>26</v>
      </c>
      <c r="B31" s="427" t="s">
        <v>25</v>
      </c>
      <c r="C31" s="548"/>
      <c r="D31" s="548">
        <v>72479.63</v>
      </c>
      <c r="E31" s="548"/>
      <c r="F31" s="548">
        <v>63461.61</v>
      </c>
      <c r="G31" s="549">
        <f t="shared" si="1"/>
        <v>0</v>
      </c>
      <c r="H31" s="550">
        <f t="shared" si="1"/>
        <v>-9018.0200000000041</v>
      </c>
      <c r="O31" s="469"/>
    </row>
    <row r="32" spans="1:15" x14ac:dyDescent="0.25">
      <c r="A32" s="422">
        <f t="shared" si="0"/>
        <v>27</v>
      </c>
      <c r="B32" s="426" t="s">
        <v>702</v>
      </c>
      <c r="C32" s="546">
        <f>SUM(C33:C39)</f>
        <v>603441.22</v>
      </c>
      <c r="D32" s="546">
        <f>SUM(D33:D39)</f>
        <v>39687.050000000003</v>
      </c>
      <c r="E32" s="546">
        <f>SUM(E33:E39)</f>
        <v>712767.37000000011</v>
      </c>
      <c r="F32" s="546">
        <f>SUM(F33:F39)</f>
        <v>37508.1</v>
      </c>
      <c r="G32" s="546">
        <f t="shared" si="1"/>
        <v>109326.15000000014</v>
      </c>
      <c r="H32" s="547">
        <f t="shared" si="1"/>
        <v>-2178.9500000000044</v>
      </c>
      <c r="O32" s="469"/>
    </row>
    <row r="33" spans="1:15" x14ac:dyDescent="0.25">
      <c r="A33" s="422">
        <f t="shared" si="0"/>
        <v>28</v>
      </c>
      <c r="B33" s="427" t="s">
        <v>64</v>
      </c>
      <c r="C33" s="548">
        <v>332233.52</v>
      </c>
      <c r="D33" s="548">
        <v>21784.76</v>
      </c>
      <c r="E33" s="548">
        <v>352814.86</v>
      </c>
      <c r="F33" s="548">
        <v>1057.29</v>
      </c>
      <c r="G33" s="549">
        <f t="shared" si="1"/>
        <v>20581.339999999967</v>
      </c>
      <c r="H33" s="550">
        <f t="shared" si="1"/>
        <v>-20727.469999999998</v>
      </c>
      <c r="O33" s="469"/>
    </row>
    <row r="34" spans="1:15" ht="31.5" x14ac:dyDescent="0.25">
      <c r="A34" s="422">
        <f t="shared" si="0"/>
        <v>29</v>
      </c>
      <c r="B34" s="427" t="s">
        <v>786</v>
      </c>
      <c r="C34" s="548">
        <v>166399.60999999999</v>
      </c>
      <c r="D34" s="548">
        <v>4014.22</v>
      </c>
      <c r="E34" s="548">
        <v>212205.45</v>
      </c>
      <c r="F34" s="548">
        <v>11818.37</v>
      </c>
      <c r="G34" s="549">
        <f t="shared" si="1"/>
        <v>45805.840000000026</v>
      </c>
      <c r="H34" s="550">
        <f t="shared" si="1"/>
        <v>7804.1500000000015</v>
      </c>
      <c r="I34" s="430"/>
      <c r="O34" s="469"/>
    </row>
    <row r="35" spans="1:15" x14ac:dyDescent="0.25">
      <c r="A35" s="422">
        <f t="shared" si="0"/>
        <v>30</v>
      </c>
      <c r="B35" s="427" t="s">
        <v>65</v>
      </c>
      <c r="C35" s="548">
        <v>14399.09</v>
      </c>
      <c r="D35" s="548">
        <v>1862.4</v>
      </c>
      <c r="E35" s="548">
        <v>19209.900000000001</v>
      </c>
      <c r="F35" s="548">
        <v>3872.84</v>
      </c>
      <c r="G35" s="549">
        <f t="shared" si="1"/>
        <v>4810.8100000000013</v>
      </c>
      <c r="H35" s="550">
        <f t="shared" si="1"/>
        <v>2010.44</v>
      </c>
      <c r="O35" s="469"/>
    </row>
    <row r="36" spans="1:15" x14ac:dyDescent="0.25">
      <c r="A36" s="422">
        <f t="shared" si="0"/>
        <v>31</v>
      </c>
      <c r="B36" s="427" t="s">
        <v>66</v>
      </c>
      <c r="C36" s="548">
        <v>32941.629999999997</v>
      </c>
      <c r="D36" s="548">
        <v>9272.48</v>
      </c>
      <c r="E36" s="548">
        <v>46501.37</v>
      </c>
      <c r="F36" s="548">
        <v>20190.2</v>
      </c>
      <c r="G36" s="549">
        <f t="shared" si="1"/>
        <v>13559.740000000005</v>
      </c>
      <c r="H36" s="550">
        <f t="shared" si="1"/>
        <v>10917.720000000001</v>
      </c>
      <c r="O36" s="469"/>
    </row>
    <row r="37" spans="1:15" ht="31.5" x14ac:dyDescent="0.25">
      <c r="A37" s="422">
        <f t="shared" si="0"/>
        <v>32</v>
      </c>
      <c r="B37" s="429" t="s">
        <v>67</v>
      </c>
      <c r="C37" s="548">
        <v>4997.57</v>
      </c>
      <c r="D37" s="548">
        <v>0</v>
      </c>
      <c r="E37" s="548">
        <v>2326.8000000000002</v>
      </c>
      <c r="F37" s="548">
        <v>0</v>
      </c>
      <c r="G37" s="549">
        <f t="shared" si="1"/>
        <v>-2670.7699999999995</v>
      </c>
      <c r="H37" s="550">
        <f t="shared" si="1"/>
        <v>0</v>
      </c>
      <c r="O37" s="469"/>
    </row>
    <row r="38" spans="1:15" x14ac:dyDescent="0.25">
      <c r="A38" s="422">
        <f t="shared" si="0"/>
        <v>33</v>
      </c>
      <c r="B38" s="427" t="s">
        <v>601</v>
      </c>
      <c r="C38" s="548">
        <v>26130.93</v>
      </c>
      <c r="D38" s="548">
        <v>1111.73</v>
      </c>
      <c r="E38" s="548">
        <v>27043.99</v>
      </c>
      <c r="F38" s="548">
        <v>569.4</v>
      </c>
      <c r="G38" s="549">
        <f t="shared" si="1"/>
        <v>913.06000000000131</v>
      </c>
      <c r="H38" s="550">
        <f t="shared" si="1"/>
        <v>-542.33000000000004</v>
      </c>
      <c r="O38" s="469"/>
    </row>
    <row r="39" spans="1:15" x14ac:dyDescent="0.25">
      <c r="A39" s="422">
        <f t="shared" si="0"/>
        <v>34</v>
      </c>
      <c r="B39" s="427" t="s">
        <v>68</v>
      </c>
      <c r="C39" s="548">
        <v>26338.87</v>
      </c>
      <c r="D39" s="548">
        <v>1641.46</v>
      </c>
      <c r="E39" s="548">
        <v>52665</v>
      </c>
      <c r="F39" s="548">
        <v>0</v>
      </c>
      <c r="G39" s="549">
        <f t="shared" si="1"/>
        <v>26326.13</v>
      </c>
      <c r="H39" s="550">
        <f t="shared" si="1"/>
        <v>-1641.46</v>
      </c>
      <c r="O39" s="469"/>
    </row>
    <row r="40" spans="1:15" x14ac:dyDescent="0.25">
      <c r="A40" s="422">
        <f t="shared" si="0"/>
        <v>35</v>
      </c>
      <c r="B40" s="426" t="s">
        <v>703</v>
      </c>
      <c r="C40" s="546">
        <f>C41+C42</f>
        <v>371322.38</v>
      </c>
      <c r="D40" s="546">
        <f>D41+D42</f>
        <v>797.62</v>
      </c>
      <c r="E40" s="546">
        <f>E41+E42</f>
        <v>559975.09</v>
      </c>
      <c r="F40" s="546">
        <f>F41+F42</f>
        <v>148.55000000000001</v>
      </c>
      <c r="G40" s="546">
        <f t="shared" si="1"/>
        <v>188652.70999999996</v>
      </c>
      <c r="H40" s="547">
        <f t="shared" si="1"/>
        <v>-649.06999999999994</v>
      </c>
      <c r="O40" s="469"/>
    </row>
    <row r="41" spans="1:15" x14ac:dyDescent="0.25">
      <c r="A41" s="422">
        <f t="shared" si="0"/>
        <v>36</v>
      </c>
      <c r="B41" s="427" t="s">
        <v>591</v>
      </c>
      <c r="C41" s="548">
        <v>48509.01</v>
      </c>
      <c r="D41" s="548">
        <v>440.3</v>
      </c>
      <c r="E41" s="548">
        <v>49612.77</v>
      </c>
      <c r="F41" s="548">
        <v>148.55000000000001</v>
      </c>
      <c r="G41" s="549">
        <f t="shared" si="1"/>
        <v>1103.7599999999948</v>
      </c>
      <c r="H41" s="550">
        <f t="shared" si="1"/>
        <v>-291.75</v>
      </c>
      <c r="O41" s="469"/>
    </row>
    <row r="42" spans="1:15" x14ac:dyDescent="0.25">
      <c r="A42" s="422">
        <f t="shared" si="0"/>
        <v>37</v>
      </c>
      <c r="B42" s="427" t="s">
        <v>787</v>
      </c>
      <c r="C42" s="548">
        <v>322813.37</v>
      </c>
      <c r="D42" s="548">
        <v>357.32</v>
      </c>
      <c r="E42" s="548">
        <v>510362.32</v>
      </c>
      <c r="F42" s="548">
        <v>0</v>
      </c>
      <c r="G42" s="549">
        <f t="shared" si="1"/>
        <v>187548.95</v>
      </c>
      <c r="H42" s="550">
        <f t="shared" si="1"/>
        <v>-357.32</v>
      </c>
      <c r="I42" s="430"/>
      <c r="O42" s="469"/>
    </row>
    <row r="43" spans="1:15" x14ac:dyDescent="0.25">
      <c r="A43" s="422">
        <f t="shared" si="0"/>
        <v>38</v>
      </c>
      <c r="B43" s="426" t="s">
        <v>189</v>
      </c>
      <c r="C43" s="554">
        <v>30674.61</v>
      </c>
      <c r="D43" s="554">
        <v>4281.82</v>
      </c>
      <c r="E43" s="554">
        <v>30780.79</v>
      </c>
      <c r="F43" s="554">
        <v>0</v>
      </c>
      <c r="G43" s="549">
        <f t="shared" si="1"/>
        <v>106.18000000000029</v>
      </c>
      <c r="H43" s="550">
        <f t="shared" si="1"/>
        <v>-4281.82</v>
      </c>
      <c r="O43" s="469"/>
    </row>
    <row r="44" spans="1:15" x14ac:dyDescent="0.25">
      <c r="A44" s="422">
        <f t="shared" si="0"/>
        <v>39</v>
      </c>
      <c r="B44" s="426" t="s">
        <v>704</v>
      </c>
      <c r="C44" s="546">
        <f>SUM(C45:C59)</f>
        <v>5345377.05</v>
      </c>
      <c r="D44" s="546">
        <f>SUM(D45:D59)</f>
        <v>18465.48</v>
      </c>
      <c r="E44" s="546">
        <f>SUM(E45:E59)</f>
        <v>4058557.3800000004</v>
      </c>
      <c r="F44" s="546">
        <f>SUM(F45:F59)</f>
        <v>29359.460000000006</v>
      </c>
      <c r="G44" s="546">
        <f t="shared" si="1"/>
        <v>-1286819.6699999995</v>
      </c>
      <c r="H44" s="547">
        <f t="shared" si="1"/>
        <v>10893.980000000007</v>
      </c>
      <c r="O44" s="469"/>
    </row>
    <row r="45" spans="1:15" x14ac:dyDescent="0.25">
      <c r="A45" s="422">
        <f t="shared" si="0"/>
        <v>40</v>
      </c>
      <c r="B45" s="427" t="s">
        <v>70</v>
      </c>
      <c r="C45" s="548">
        <v>17794.849999999999</v>
      </c>
      <c r="D45" s="548">
        <v>0</v>
      </c>
      <c r="E45" s="548">
        <v>142357.01</v>
      </c>
      <c r="F45" s="548">
        <v>0</v>
      </c>
      <c r="G45" s="549">
        <f t="shared" si="1"/>
        <v>124562.16</v>
      </c>
      <c r="H45" s="550">
        <f t="shared" si="1"/>
        <v>0</v>
      </c>
      <c r="O45" s="469"/>
    </row>
    <row r="46" spans="1:15" x14ac:dyDescent="0.25">
      <c r="A46" s="422">
        <f t="shared" si="0"/>
        <v>41</v>
      </c>
      <c r="B46" s="427" t="s">
        <v>69</v>
      </c>
      <c r="C46" s="548">
        <v>15987.93</v>
      </c>
      <c r="D46" s="548">
        <v>521.47</v>
      </c>
      <c r="E46" s="548">
        <v>6611.54</v>
      </c>
      <c r="F46" s="548">
        <v>948.02</v>
      </c>
      <c r="G46" s="549">
        <f t="shared" si="1"/>
        <v>-9376.39</v>
      </c>
      <c r="H46" s="550">
        <f t="shared" si="1"/>
        <v>426.54999999999995</v>
      </c>
      <c r="O46" s="469"/>
    </row>
    <row r="47" spans="1:15" x14ac:dyDescent="0.25">
      <c r="A47" s="422">
        <f t="shared" si="0"/>
        <v>42</v>
      </c>
      <c r="B47" s="427" t="s">
        <v>708</v>
      </c>
      <c r="C47" s="548">
        <v>38035.54</v>
      </c>
      <c r="D47" s="548">
        <v>33.33</v>
      </c>
      <c r="E47" s="548">
        <v>70326.52</v>
      </c>
      <c r="F47" s="548">
        <v>0</v>
      </c>
      <c r="G47" s="549">
        <f t="shared" si="1"/>
        <v>32290.980000000003</v>
      </c>
      <c r="H47" s="550">
        <f t="shared" si="1"/>
        <v>-33.33</v>
      </c>
      <c r="O47" s="469"/>
    </row>
    <row r="48" spans="1:15" x14ac:dyDescent="0.25">
      <c r="A48" s="422">
        <f t="shared" si="0"/>
        <v>43</v>
      </c>
      <c r="B48" s="427" t="s">
        <v>71</v>
      </c>
      <c r="C48" s="548">
        <v>12792.4</v>
      </c>
      <c r="D48" s="548">
        <v>250</v>
      </c>
      <c r="E48" s="548">
        <v>32598.54</v>
      </c>
      <c r="F48" s="548">
        <v>140</v>
      </c>
      <c r="G48" s="549">
        <f t="shared" si="1"/>
        <v>19806.14</v>
      </c>
      <c r="H48" s="550">
        <f t="shared" si="1"/>
        <v>-110</v>
      </c>
      <c r="O48" s="469"/>
    </row>
    <row r="49" spans="1:24" x14ac:dyDescent="0.25">
      <c r="A49" s="422">
        <f t="shared" si="0"/>
        <v>44</v>
      </c>
      <c r="B49" s="427" t="s">
        <v>592</v>
      </c>
      <c r="C49" s="548">
        <v>37438.35</v>
      </c>
      <c r="D49" s="548">
        <v>2237.7399999999998</v>
      </c>
      <c r="E49" s="548">
        <v>39124.379999999997</v>
      </c>
      <c r="F49" s="548">
        <v>2889.05</v>
      </c>
      <c r="G49" s="549">
        <f t="shared" si="1"/>
        <v>1686.0299999999988</v>
      </c>
      <c r="H49" s="550">
        <f t="shared" si="1"/>
        <v>651.3100000000004</v>
      </c>
      <c r="O49" s="469"/>
    </row>
    <row r="50" spans="1:24" x14ac:dyDescent="0.25">
      <c r="A50" s="422">
        <f t="shared" si="0"/>
        <v>45</v>
      </c>
      <c r="B50" s="427" t="s">
        <v>72</v>
      </c>
      <c r="C50" s="548">
        <v>2351.56</v>
      </c>
      <c r="D50" s="548">
        <v>289.31</v>
      </c>
      <c r="E50" s="548">
        <v>3444.05</v>
      </c>
      <c r="F50" s="548">
        <v>217.15</v>
      </c>
      <c r="G50" s="549">
        <f t="shared" si="1"/>
        <v>1092.4900000000002</v>
      </c>
      <c r="H50" s="550">
        <f t="shared" si="1"/>
        <v>-72.16</v>
      </c>
      <c r="O50" s="469"/>
    </row>
    <row r="51" spans="1:24" x14ac:dyDescent="0.25">
      <c r="A51" s="422">
        <f t="shared" si="0"/>
        <v>46</v>
      </c>
      <c r="B51" s="427" t="s">
        <v>593</v>
      </c>
      <c r="C51" s="548">
        <v>52560.63</v>
      </c>
      <c r="D51" s="548">
        <v>3576.45</v>
      </c>
      <c r="E51" s="548">
        <v>55572.86</v>
      </c>
      <c r="F51" s="548">
        <v>5160.46</v>
      </c>
      <c r="G51" s="549">
        <f t="shared" si="1"/>
        <v>3012.2300000000032</v>
      </c>
      <c r="H51" s="550">
        <f t="shared" si="1"/>
        <v>1584.0100000000002</v>
      </c>
      <c r="O51" s="469"/>
    </row>
    <row r="52" spans="1:24" x14ac:dyDescent="0.25">
      <c r="A52" s="422">
        <f t="shared" si="0"/>
        <v>47</v>
      </c>
      <c r="B52" s="427" t="s">
        <v>594</v>
      </c>
      <c r="C52" s="548">
        <v>78076.69</v>
      </c>
      <c r="D52" s="548">
        <v>1092.2</v>
      </c>
      <c r="E52" s="548">
        <v>58861.64</v>
      </c>
      <c r="F52" s="548">
        <v>7033.88</v>
      </c>
      <c r="G52" s="549">
        <f t="shared" si="1"/>
        <v>-19215.050000000003</v>
      </c>
      <c r="H52" s="550">
        <f t="shared" si="1"/>
        <v>5941.68</v>
      </c>
      <c r="O52" s="469"/>
    </row>
    <row r="53" spans="1:24" x14ac:dyDescent="0.25">
      <c r="A53" s="422">
        <f t="shared" si="0"/>
        <v>48</v>
      </c>
      <c r="B53" s="427" t="s">
        <v>73</v>
      </c>
      <c r="C53" s="548">
        <v>109841.74</v>
      </c>
      <c r="D53" s="548">
        <v>1035.48</v>
      </c>
      <c r="E53" s="548">
        <v>85948.68</v>
      </c>
      <c r="F53" s="548">
        <v>2774.13</v>
      </c>
      <c r="G53" s="549">
        <f t="shared" si="1"/>
        <v>-23893.060000000012</v>
      </c>
      <c r="H53" s="550">
        <f t="shared" si="1"/>
        <v>1738.65</v>
      </c>
      <c r="O53" s="469"/>
    </row>
    <row r="54" spans="1:24" x14ac:dyDescent="0.25">
      <c r="A54" s="422">
        <f t="shared" si="0"/>
        <v>49</v>
      </c>
      <c r="B54" s="427" t="s">
        <v>74</v>
      </c>
      <c r="C54" s="548">
        <v>0</v>
      </c>
      <c r="D54" s="548">
        <v>0</v>
      </c>
      <c r="E54" s="548">
        <v>0</v>
      </c>
      <c r="F54" s="548">
        <v>0</v>
      </c>
      <c r="G54" s="549">
        <f t="shared" si="1"/>
        <v>0</v>
      </c>
      <c r="H54" s="550">
        <f t="shared" si="1"/>
        <v>0</v>
      </c>
      <c r="O54" s="469"/>
    </row>
    <row r="55" spans="1:24" x14ac:dyDescent="0.25">
      <c r="A55" s="422">
        <f t="shared" si="0"/>
        <v>50</v>
      </c>
      <c r="B55" s="427" t="s">
        <v>633</v>
      </c>
      <c r="C55" s="548">
        <v>8411.2199999999993</v>
      </c>
      <c r="D55" s="548">
        <v>203.77</v>
      </c>
      <c r="E55" s="548">
        <v>11765.78</v>
      </c>
      <c r="F55" s="548">
        <v>28.31</v>
      </c>
      <c r="G55" s="549">
        <f t="shared" si="1"/>
        <v>3354.5600000000013</v>
      </c>
      <c r="H55" s="550">
        <f t="shared" si="1"/>
        <v>-175.46</v>
      </c>
      <c r="O55" s="469"/>
    </row>
    <row r="56" spans="1:24" x14ac:dyDescent="0.25">
      <c r="A56" s="422">
        <f t="shared" si="0"/>
        <v>51</v>
      </c>
      <c r="B56" s="427" t="s">
        <v>49</v>
      </c>
      <c r="C56" s="548">
        <v>125520.46</v>
      </c>
      <c r="D56" s="548">
        <v>10.91</v>
      </c>
      <c r="E56" s="548">
        <v>125886.64</v>
      </c>
      <c r="F56" s="548">
        <v>1348.31</v>
      </c>
      <c r="G56" s="549">
        <f t="shared" si="1"/>
        <v>366.17999999999302</v>
      </c>
      <c r="H56" s="550">
        <f t="shared" si="1"/>
        <v>1337.3999999999999</v>
      </c>
      <c r="O56" s="469"/>
    </row>
    <row r="57" spans="1:24" x14ac:dyDescent="0.25">
      <c r="A57" s="422">
        <f t="shared" si="0"/>
        <v>52</v>
      </c>
      <c r="B57" s="427" t="s">
        <v>50</v>
      </c>
      <c r="C57" s="548">
        <v>0</v>
      </c>
      <c r="D57" s="548">
        <v>0</v>
      </c>
      <c r="E57" s="548">
        <v>0</v>
      </c>
      <c r="F57" s="548">
        <v>0</v>
      </c>
      <c r="G57" s="549">
        <f t="shared" si="1"/>
        <v>0</v>
      </c>
      <c r="H57" s="550">
        <f t="shared" si="1"/>
        <v>0</v>
      </c>
      <c r="O57" s="469"/>
    </row>
    <row r="58" spans="1:24" ht="47.25" x14ac:dyDescent="0.25">
      <c r="A58" s="422">
        <f t="shared" si="0"/>
        <v>53</v>
      </c>
      <c r="B58" s="427" t="s">
        <v>683</v>
      </c>
      <c r="C58" s="548">
        <v>4846565.68</v>
      </c>
      <c r="D58" s="548">
        <v>9214.82</v>
      </c>
      <c r="E58" s="548">
        <v>3425230.6</v>
      </c>
      <c r="F58" s="548">
        <v>8820.15</v>
      </c>
      <c r="G58" s="549">
        <f t="shared" si="1"/>
        <v>-1421335.0799999996</v>
      </c>
      <c r="H58" s="550">
        <f t="shared" si="1"/>
        <v>-394.67000000000007</v>
      </c>
      <c r="J58" s="694"/>
      <c r="K58" s="694"/>
      <c r="L58" s="694"/>
      <c r="O58" s="469"/>
    </row>
    <row r="59" spans="1:24" x14ac:dyDescent="0.25">
      <c r="A59" s="422">
        <f t="shared" si="0"/>
        <v>54</v>
      </c>
      <c r="B59" s="427" t="s">
        <v>678</v>
      </c>
      <c r="C59" s="548">
        <v>0</v>
      </c>
      <c r="D59" s="548">
        <v>0</v>
      </c>
      <c r="E59" s="548">
        <v>829.14</v>
      </c>
      <c r="F59" s="548">
        <v>0</v>
      </c>
      <c r="G59" s="549">
        <f t="shared" si="1"/>
        <v>829.14</v>
      </c>
      <c r="H59" s="550">
        <f t="shared" si="1"/>
        <v>0</v>
      </c>
      <c r="O59" s="469"/>
    </row>
    <row r="60" spans="1:24" x14ac:dyDescent="0.25">
      <c r="A60" s="422">
        <f t="shared" si="0"/>
        <v>55</v>
      </c>
      <c r="B60" s="426" t="s">
        <v>705</v>
      </c>
      <c r="C60" s="546">
        <f>C61+C62</f>
        <v>31301605.390000001</v>
      </c>
      <c r="D60" s="546">
        <f>D61+D62</f>
        <v>191176.19999999998</v>
      </c>
      <c r="E60" s="546">
        <f>E61+E62</f>
        <v>33612827.579999998</v>
      </c>
      <c r="F60" s="546">
        <f>F61+F62</f>
        <v>216995.85</v>
      </c>
      <c r="G60" s="546">
        <f t="shared" si="1"/>
        <v>2311222.1899999976</v>
      </c>
      <c r="H60" s="547">
        <f t="shared" si="1"/>
        <v>25819.650000000023</v>
      </c>
      <c r="O60" s="469"/>
    </row>
    <row r="61" spans="1:24" x14ac:dyDescent="0.25">
      <c r="A61" s="422">
        <f t="shared" si="0"/>
        <v>56</v>
      </c>
      <c r="B61" s="427" t="s">
        <v>788</v>
      </c>
      <c r="C61" s="548">
        <v>30868379.850000001</v>
      </c>
      <c r="D61" s="548">
        <v>171436.46</v>
      </c>
      <c r="E61" s="548">
        <v>33010981.239999998</v>
      </c>
      <c r="F61" s="548">
        <v>198342.85</v>
      </c>
      <c r="G61" s="549">
        <f t="shared" si="1"/>
        <v>2142601.3899999969</v>
      </c>
      <c r="H61" s="550">
        <f t="shared" si="1"/>
        <v>26906.390000000014</v>
      </c>
      <c r="I61" s="661"/>
      <c r="O61" s="469"/>
    </row>
    <row r="62" spans="1:24" x14ac:dyDescent="0.25">
      <c r="A62" s="422">
        <f t="shared" si="0"/>
        <v>57</v>
      </c>
      <c r="B62" s="426" t="s">
        <v>706</v>
      </c>
      <c r="C62" s="546">
        <f>SUM(C63:C65)</f>
        <v>433225.54</v>
      </c>
      <c r="D62" s="546">
        <f>SUM(D63:D65)</f>
        <v>19739.739999999998</v>
      </c>
      <c r="E62" s="546">
        <f>SUM(E63:E65)</f>
        <v>601846.34000000008</v>
      </c>
      <c r="F62" s="546">
        <f>SUM(F63:F65)</f>
        <v>18653</v>
      </c>
      <c r="G62" s="546">
        <f t="shared" si="1"/>
        <v>168620.8000000001</v>
      </c>
      <c r="H62" s="547">
        <f t="shared" si="1"/>
        <v>-1086.739999999998</v>
      </c>
      <c r="O62" s="469"/>
    </row>
    <row r="63" spans="1:24" s="432" customFormat="1" x14ac:dyDescent="0.25">
      <c r="A63" s="422">
        <f t="shared" si="0"/>
        <v>58</v>
      </c>
      <c r="B63" s="431" t="s">
        <v>2</v>
      </c>
      <c r="C63" s="555">
        <v>152.55000000000001</v>
      </c>
      <c r="D63" s="555">
        <v>0</v>
      </c>
      <c r="E63" s="555">
        <v>60.86</v>
      </c>
      <c r="F63" s="555">
        <v>0</v>
      </c>
      <c r="G63" s="549">
        <f t="shared" si="1"/>
        <v>-91.690000000000012</v>
      </c>
      <c r="H63" s="550">
        <f t="shared" si="1"/>
        <v>0</v>
      </c>
      <c r="I63" s="664"/>
      <c r="O63" s="470"/>
      <c r="X63" s="416"/>
    </row>
    <row r="64" spans="1:24" ht="31.5" x14ac:dyDescent="0.25">
      <c r="A64" s="422">
        <f t="shared" si="0"/>
        <v>59</v>
      </c>
      <c r="B64" s="431" t="s">
        <v>3</v>
      </c>
      <c r="C64" s="548">
        <v>366599.41</v>
      </c>
      <c r="D64" s="548">
        <v>13104.74</v>
      </c>
      <c r="E64" s="548">
        <v>548660.04</v>
      </c>
      <c r="F64" s="548">
        <v>8645</v>
      </c>
      <c r="G64" s="549">
        <f t="shared" si="1"/>
        <v>182060.63000000006</v>
      </c>
      <c r="H64" s="550">
        <f t="shared" si="1"/>
        <v>-4459.74</v>
      </c>
      <c r="O64" s="469"/>
    </row>
    <row r="65" spans="1:15" x14ac:dyDescent="0.25">
      <c r="A65" s="422">
        <f t="shared" si="0"/>
        <v>60</v>
      </c>
      <c r="B65" s="427" t="s">
        <v>132</v>
      </c>
      <c r="C65" s="548">
        <v>66473.58</v>
      </c>
      <c r="D65" s="548">
        <v>6635</v>
      </c>
      <c r="E65" s="548">
        <v>53125.440000000002</v>
      </c>
      <c r="F65" s="548">
        <v>10008</v>
      </c>
      <c r="G65" s="549">
        <f t="shared" si="1"/>
        <v>-13348.14</v>
      </c>
      <c r="H65" s="550">
        <f t="shared" si="1"/>
        <v>3373</v>
      </c>
      <c r="O65" s="469"/>
    </row>
    <row r="66" spans="1:15" x14ac:dyDescent="0.25">
      <c r="A66" s="422">
        <f t="shared" si="0"/>
        <v>61</v>
      </c>
      <c r="B66" s="426" t="s">
        <v>96</v>
      </c>
      <c r="C66" s="548">
        <v>10213024.880000001</v>
      </c>
      <c r="D66" s="548">
        <v>60650.18</v>
      </c>
      <c r="E66" s="548">
        <v>11513293.24</v>
      </c>
      <c r="F66" s="548">
        <v>65899.05</v>
      </c>
      <c r="G66" s="549">
        <f t="shared" si="1"/>
        <v>1300268.3599999994</v>
      </c>
      <c r="H66" s="550">
        <f t="shared" si="1"/>
        <v>5248.8700000000026</v>
      </c>
      <c r="O66" s="469"/>
    </row>
    <row r="67" spans="1:15" x14ac:dyDescent="0.25">
      <c r="A67" s="422">
        <f t="shared" si="0"/>
        <v>62</v>
      </c>
      <c r="B67" s="426" t="s">
        <v>11</v>
      </c>
      <c r="C67" s="548">
        <v>235615.81</v>
      </c>
      <c r="D67" s="548">
        <v>2242.0700000000002</v>
      </c>
      <c r="E67" s="548">
        <v>249876.86</v>
      </c>
      <c r="F67" s="548">
        <v>2471.5</v>
      </c>
      <c r="G67" s="549">
        <f t="shared" si="1"/>
        <v>14261.049999999988</v>
      </c>
      <c r="H67" s="550">
        <f t="shared" si="1"/>
        <v>229.42999999999984</v>
      </c>
      <c r="O67" s="469"/>
    </row>
    <row r="68" spans="1:15" ht="18.75" customHeight="1" x14ac:dyDescent="0.25">
      <c r="A68" s="422">
        <f t="shared" si="0"/>
        <v>63</v>
      </c>
      <c r="B68" s="426" t="s">
        <v>707</v>
      </c>
      <c r="C68" s="546">
        <f>SUM(C69:C74)</f>
        <v>1083135.9300000002</v>
      </c>
      <c r="D68" s="546">
        <f>SUM(D69:D74)</f>
        <v>3789.76</v>
      </c>
      <c r="E68" s="546">
        <f>SUM(E69:E74)</f>
        <v>1144285.82</v>
      </c>
      <c r="F68" s="546">
        <f>SUM(F69:F74)</f>
        <v>2814.45</v>
      </c>
      <c r="G68" s="546">
        <f t="shared" si="1"/>
        <v>61149.889999999898</v>
      </c>
      <c r="H68" s="547">
        <f t="shared" si="1"/>
        <v>-975.3100000000004</v>
      </c>
      <c r="O68" s="469"/>
    </row>
    <row r="69" spans="1:15" x14ac:dyDescent="0.25">
      <c r="A69" s="422">
        <f t="shared" si="0"/>
        <v>64</v>
      </c>
      <c r="B69" s="427" t="s">
        <v>38</v>
      </c>
      <c r="C69" s="548">
        <v>329625.59000000003</v>
      </c>
      <c r="D69" s="548">
        <v>2022.46</v>
      </c>
      <c r="E69" s="548">
        <v>355107.64</v>
      </c>
      <c r="F69" s="548">
        <v>2069.29</v>
      </c>
      <c r="G69" s="549">
        <f t="shared" si="1"/>
        <v>25482.049999999988</v>
      </c>
      <c r="H69" s="550">
        <f t="shared" si="1"/>
        <v>46.829999999999927</v>
      </c>
      <c r="O69" s="469"/>
    </row>
    <row r="70" spans="1:15" x14ac:dyDescent="0.25">
      <c r="A70" s="422">
        <f t="shared" si="0"/>
        <v>65</v>
      </c>
      <c r="B70" s="427" t="s">
        <v>653</v>
      </c>
      <c r="C70" s="548">
        <v>396203.66</v>
      </c>
      <c r="D70" s="548">
        <v>-91.19</v>
      </c>
      <c r="E70" s="548">
        <v>447584.87</v>
      </c>
      <c r="F70" s="548">
        <v>0</v>
      </c>
      <c r="G70" s="549">
        <f t="shared" si="1"/>
        <v>51381.210000000021</v>
      </c>
      <c r="H70" s="550">
        <f t="shared" si="1"/>
        <v>91.19</v>
      </c>
      <c r="O70" s="469"/>
    </row>
    <row r="71" spans="1:15" x14ac:dyDescent="0.25">
      <c r="A71" s="422">
        <f t="shared" si="0"/>
        <v>66</v>
      </c>
      <c r="B71" s="427" t="s">
        <v>75</v>
      </c>
      <c r="C71" s="548">
        <v>183827.41</v>
      </c>
      <c r="D71" s="548">
        <v>0</v>
      </c>
      <c r="E71" s="548">
        <v>179129.94</v>
      </c>
      <c r="F71" s="548">
        <v>0</v>
      </c>
      <c r="G71" s="549">
        <f t="shared" si="1"/>
        <v>-4697.4700000000012</v>
      </c>
      <c r="H71" s="550">
        <f t="shared" si="1"/>
        <v>0</v>
      </c>
      <c r="O71" s="469"/>
    </row>
    <row r="72" spans="1:15" x14ac:dyDescent="0.25">
      <c r="A72" s="422">
        <f t="shared" ref="A72:A103" si="2">A71+1</f>
        <v>67</v>
      </c>
      <c r="B72" s="427" t="s">
        <v>76</v>
      </c>
      <c r="C72" s="548">
        <v>83661.399999999994</v>
      </c>
      <c r="D72" s="548">
        <v>1858.49</v>
      </c>
      <c r="E72" s="548">
        <v>74241.52</v>
      </c>
      <c r="F72" s="548">
        <v>745.16</v>
      </c>
      <c r="G72" s="549">
        <f t="shared" ref="G72:H102" si="3">E72-C72</f>
        <v>-9419.8799999999901</v>
      </c>
      <c r="H72" s="550">
        <f t="shared" si="3"/>
        <v>-1113.33</v>
      </c>
      <c r="O72" s="469"/>
    </row>
    <row r="73" spans="1:15" x14ac:dyDescent="0.25">
      <c r="A73" s="422">
        <f t="shared" si="2"/>
        <v>68</v>
      </c>
      <c r="B73" s="427" t="s">
        <v>77</v>
      </c>
      <c r="C73" s="548">
        <v>0</v>
      </c>
      <c r="D73" s="548">
        <v>0</v>
      </c>
      <c r="E73" s="548">
        <v>0</v>
      </c>
      <c r="F73" s="548">
        <v>0</v>
      </c>
      <c r="G73" s="549">
        <f t="shared" si="3"/>
        <v>0</v>
      </c>
      <c r="H73" s="550">
        <f t="shared" si="3"/>
        <v>0</v>
      </c>
      <c r="O73" s="469"/>
    </row>
    <row r="74" spans="1:15" x14ac:dyDescent="0.25">
      <c r="A74" s="422">
        <f t="shared" si="2"/>
        <v>69</v>
      </c>
      <c r="B74" s="427" t="s">
        <v>789</v>
      </c>
      <c r="C74" s="548">
        <v>89817.87</v>
      </c>
      <c r="D74" s="548">
        <v>0</v>
      </c>
      <c r="E74" s="548">
        <v>88221.85</v>
      </c>
      <c r="F74" s="548">
        <v>0</v>
      </c>
      <c r="G74" s="549">
        <f t="shared" si="3"/>
        <v>-1596.0199999999895</v>
      </c>
      <c r="H74" s="550">
        <f t="shared" si="3"/>
        <v>0</v>
      </c>
      <c r="O74" s="469"/>
    </row>
    <row r="75" spans="1:15" x14ac:dyDescent="0.25">
      <c r="A75" s="422">
        <f t="shared" si="2"/>
        <v>70</v>
      </c>
      <c r="B75" s="426" t="s">
        <v>18</v>
      </c>
      <c r="C75" s="548">
        <v>0</v>
      </c>
      <c r="D75" s="548">
        <v>0</v>
      </c>
      <c r="E75" s="548">
        <v>1331.37</v>
      </c>
      <c r="F75" s="548">
        <v>0</v>
      </c>
      <c r="G75" s="549">
        <f t="shared" si="3"/>
        <v>1331.37</v>
      </c>
      <c r="H75" s="550">
        <f t="shared" si="3"/>
        <v>0</v>
      </c>
      <c r="I75" s="430"/>
      <c r="O75" s="469"/>
    </row>
    <row r="76" spans="1:15" x14ac:dyDescent="0.25">
      <c r="A76" s="422">
        <f t="shared" si="2"/>
        <v>71</v>
      </c>
      <c r="B76" s="426" t="s">
        <v>229</v>
      </c>
      <c r="C76" s="548">
        <v>0</v>
      </c>
      <c r="D76" s="548">
        <v>754.21</v>
      </c>
      <c r="E76" s="548">
        <v>0</v>
      </c>
      <c r="F76" s="548">
        <v>871.7</v>
      </c>
      <c r="G76" s="549">
        <f t="shared" si="3"/>
        <v>0</v>
      </c>
      <c r="H76" s="550">
        <f t="shared" si="3"/>
        <v>117.49000000000001</v>
      </c>
      <c r="O76" s="469"/>
    </row>
    <row r="77" spans="1:15" x14ac:dyDescent="0.25">
      <c r="A77" s="422">
        <f t="shared" si="2"/>
        <v>72</v>
      </c>
      <c r="B77" s="426" t="s">
        <v>97</v>
      </c>
      <c r="C77" s="548">
        <v>36451.94</v>
      </c>
      <c r="D77" s="548">
        <v>3149.36</v>
      </c>
      <c r="E77" s="548">
        <v>32781.019999999997</v>
      </c>
      <c r="F77" s="548">
        <v>3149.36</v>
      </c>
      <c r="G77" s="549">
        <f t="shared" si="3"/>
        <v>-3670.9200000000055</v>
      </c>
      <c r="H77" s="550">
        <f t="shared" si="3"/>
        <v>0</v>
      </c>
      <c r="O77" s="469"/>
    </row>
    <row r="78" spans="1:15" x14ac:dyDescent="0.25">
      <c r="A78" s="422">
        <f t="shared" si="2"/>
        <v>73</v>
      </c>
      <c r="B78" s="426" t="s">
        <v>167</v>
      </c>
      <c r="C78" s="548">
        <v>154364.15</v>
      </c>
      <c r="D78" s="548">
        <v>5765.62</v>
      </c>
      <c r="E78" s="548">
        <v>132121.42000000001</v>
      </c>
      <c r="F78" s="548">
        <v>2452.92</v>
      </c>
      <c r="G78" s="549">
        <f t="shared" si="3"/>
        <v>-22242.729999999981</v>
      </c>
      <c r="H78" s="550">
        <f t="shared" si="3"/>
        <v>-3312.7</v>
      </c>
      <c r="O78" s="469"/>
    </row>
    <row r="79" spans="1:15" x14ac:dyDescent="0.25">
      <c r="A79" s="422">
        <f t="shared" si="2"/>
        <v>74</v>
      </c>
      <c r="B79" s="426" t="s">
        <v>697</v>
      </c>
      <c r="C79" s="546">
        <f>C80+C81</f>
        <v>3463244.8500000006</v>
      </c>
      <c r="D79" s="546">
        <f>D80+D81</f>
        <v>2059.52</v>
      </c>
      <c r="E79" s="546">
        <f>E80+E81</f>
        <v>3467036.9299999997</v>
      </c>
      <c r="F79" s="546">
        <f>F80+F81</f>
        <v>1577.29</v>
      </c>
      <c r="G79" s="546">
        <f t="shared" si="3"/>
        <v>3792.0799999991432</v>
      </c>
      <c r="H79" s="547">
        <f t="shared" si="3"/>
        <v>-482.23</v>
      </c>
      <c r="O79" s="469"/>
    </row>
    <row r="80" spans="1:15" ht="16.5" customHeight="1" x14ac:dyDescent="0.25">
      <c r="A80" s="422">
        <f t="shared" si="2"/>
        <v>75</v>
      </c>
      <c r="B80" s="426" t="s">
        <v>790</v>
      </c>
      <c r="C80" s="554">
        <v>16766.34</v>
      </c>
      <c r="D80" s="554">
        <v>0</v>
      </c>
      <c r="E80" s="554">
        <v>13332.75</v>
      </c>
      <c r="F80" s="554">
        <v>362.3</v>
      </c>
      <c r="G80" s="549">
        <f t="shared" si="3"/>
        <v>-3433.59</v>
      </c>
      <c r="H80" s="550">
        <f t="shared" si="3"/>
        <v>362.3</v>
      </c>
      <c r="I80" s="430"/>
      <c r="O80" s="469"/>
    </row>
    <row r="81" spans="1:26" x14ac:dyDescent="0.25">
      <c r="A81" s="422">
        <f t="shared" si="2"/>
        <v>76</v>
      </c>
      <c r="B81" s="426" t="s">
        <v>4</v>
      </c>
      <c r="C81" s="546">
        <f>SUM(C82:C89)</f>
        <v>3446478.5100000007</v>
      </c>
      <c r="D81" s="546">
        <f>SUM(D82:D89)</f>
        <v>2059.52</v>
      </c>
      <c r="E81" s="546">
        <f>SUM(E82:E89)</f>
        <v>3453704.1799999997</v>
      </c>
      <c r="F81" s="546">
        <f>SUM(F82:F89)</f>
        <v>1214.99</v>
      </c>
      <c r="G81" s="546">
        <f t="shared" si="3"/>
        <v>7225.6699999989942</v>
      </c>
      <c r="H81" s="547">
        <f t="shared" si="3"/>
        <v>-844.53</v>
      </c>
      <c r="I81" s="430"/>
      <c r="O81" s="469"/>
    </row>
    <row r="82" spans="1:26" ht="16.5" customHeight="1" x14ac:dyDescent="0.25">
      <c r="A82" s="422">
        <f t="shared" si="2"/>
        <v>77</v>
      </c>
      <c r="B82" s="427" t="s">
        <v>563</v>
      </c>
      <c r="C82" s="548">
        <v>3171242.85</v>
      </c>
      <c r="D82" s="548">
        <v>0</v>
      </c>
      <c r="E82" s="548">
        <v>3240639.25</v>
      </c>
      <c r="F82" s="548">
        <v>0</v>
      </c>
      <c r="G82" s="549">
        <f t="shared" si="3"/>
        <v>69396.399999999907</v>
      </c>
      <c r="H82" s="550">
        <f t="shared" si="3"/>
        <v>0</v>
      </c>
      <c r="O82" s="469"/>
    </row>
    <row r="83" spans="1:26" x14ac:dyDescent="0.25">
      <c r="A83" s="422">
        <f t="shared" si="2"/>
        <v>78</v>
      </c>
      <c r="B83" s="427" t="s">
        <v>78</v>
      </c>
      <c r="C83" s="548">
        <v>11424.45</v>
      </c>
      <c r="D83" s="548">
        <v>278.2</v>
      </c>
      <c r="E83" s="548">
        <v>12385.57</v>
      </c>
      <c r="F83" s="548">
        <v>456.8</v>
      </c>
      <c r="G83" s="549">
        <f t="shared" si="3"/>
        <v>961.11999999999898</v>
      </c>
      <c r="H83" s="550">
        <f t="shared" si="3"/>
        <v>178.60000000000002</v>
      </c>
      <c r="O83" s="469"/>
    </row>
    <row r="84" spans="1:26" x14ac:dyDescent="0.25">
      <c r="A84" s="422">
        <f t="shared" si="2"/>
        <v>79</v>
      </c>
      <c r="B84" s="427" t="s">
        <v>79</v>
      </c>
      <c r="C84" s="548">
        <v>0</v>
      </c>
      <c r="D84" s="548">
        <v>0</v>
      </c>
      <c r="E84" s="548">
        <v>0</v>
      </c>
      <c r="F84" s="548">
        <v>0</v>
      </c>
      <c r="G84" s="549">
        <f t="shared" si="3"/>
        <v>0</v>
      </c>
      <c r="H84" s="550">
        <f t="shared" si="3"/>
        <v>0</v>
      </c>
      <c r="O84" s="469"/>
    </row>
    <row r="85" spans="1:26" ht="31.5" x14ac:dyDescent="0.25">
      <c r="A85" s="422">
        <f t="shared" si="2"/>
        <v>80</v>
      </c>
      <c r="B85" s="427" t="s">
        <v>602</v>
      </c>
      <c r="C85" s="548">
        <v>90524.85</v>
      </c>
      <c r="D85" s="548">
        <v>1329.08</v>
      </c>
      <c r="E85" s="548">
        <v>96896.92</v>
      </c>
      <c r="F85" s="548">
        <v>757.84</v>
      </c>
      <c r="G85" s="549">
        <f t="shared" si="3"/>
        <v>6372.0699999999924</v>
      </c>
      <c r="H85" s="550">
        <f t="shared" si="3"/>
        <v>-571.2399999999999</v>
      </c>
      <c r="I85" s="433"/>
      <c r="J85" s="434"/>
      <c r="K85" s="434"/>
      <c r="L85" s="434"/>
      <c r="M85" s="434"/>
      <c r="O85" s="469"/>
    </row>
    <row r="86" spans="1:26" x14ac:dyDescent="0.25">
      <c r="A86" s="422">
        <f t="shared" si="2"/>
        <v>81</v>
      </c>
      <c r="B86" s="427" t="s">
        <v>791</v>
      </c>
      <c r="C86" s="548">
        <v>48160</v>
      </c>
      <c r="D86" s="548">
        <v>0</v>
      </c>
      <c r="E86" s="548">
        <v>67146</v>
      </c>
      <c r="F86" s="548">
        <v>0</v>
      </c>
      <c r="G86" s="549">
        <f t="shared" si="3"/>
        <v>18986</v>
      </c>
      <c r="H86" s="550">
        <f t="shared" si="3"/>
        <v>0</v>
      </c>
      <c r="I86" s="415"/>
      <c r="K86" s="430"/>
      <c r="O86" s="469"/>
    </row>
    <row r="87" spans="1:26" x14ac:dyDescent="0.25">
      <c r="A87" s="422" t="s">
        <v>637</v>
      </c>
      <c r="B87" s="427" t="s">
        <v>636</v>
      </c>
      <c r="C87" s="548">
        <v>0</v>
      </c>
      <c r="D87" s="548">
        <v>0</v>
      </c>
      <c r="E87" s="548">
        <v>0</v>
      </c>
      <c r="F87" s="548">
        <v>0</v>
      </c>
      <c r="G87" s="549">
        <f t="shared" si="3"/>
        <v>0</v>
      </c>
      <c r="H87" s="550">
        <f t="shared" si="3"/>
        <v>0</v>
      </c>
      <c r="I87" s="415"/>
      <c r="J87" s="435"/>
      <c r="O87" s="469"/>
    </row>
    <row r="88" spans="1:26" x14ac:dyDescent="0.25">
      <c r="A88" s="422">
        <f>A86+1</f>
        <v>82</v>
      </c>
      <c r="B88" s="427" t="s">
        <v>639</v>
      </c>
      <c r="C88" s="548">
        <v>2807.7</v>
      </c>
      <c r="D88" s="548">
        <v>0</v>
      </c>
      <c r="E88" s="548">
        <v>3335</v>
      </c>
      <c r="F88" s="548">
        <v>0</v>
      </c>
      <c r="G88" s="549">
        <f t="shared" si="3"/>
        <v>527.30000000000018</v>
      </c>
      <c r="H88" s="550">
        <f t="shared" si="3"/>
        <v>0</v>
      </c>
      <c r="I88" s="415"/>
      <c r="O88" s="469"/>
    </row>
    <row r="89" spans="1:26" x14ac:dyDescent="0.25">
      <c r="A89" s="422">
        <f t="shared" si="2"/>
        <v>83</v>
      </c>
      <c r="B89" s="427" t="s">
        <v>792</v>
      </c>
      <c r="C89" s="548">
        <v>122318.66</v>
      </c>
      <c r="D89" s="548">
        <v>452.24</v>
      </c>
      <c r="E89" s="548">
        <v>33301.440000000002</v>
      </c>
      <c r="F89" s="548">
        <v>0.35</v>
      </c>
      <c r="G89" s="549">
        <f t="shared" si="3"/>
        <v>-89017.22</v>
      </c>
      <c r="H89" s="550">
        <f t="shared" si="3"/>
        <v>-451.89</v>
      </c>
      <c r="I89" s="415"/>
      <c r="K89" s="430"/>
      <c r="O89" s="469"/>
    </row>
    <row r="90" spans="1:26" ht="31.5" x14ac:dyDescent="0.25">
      <c r="A90" s="422">
        <f t="shared" si="2"/>
        <v>84</v>
      </c>
      <c r="B90" s="426" t="s">
        <v>698</v>
      </c>
      <c r="C90" s="546">
        <f>SUM(C91:C99)</f>
        <v>4225095.55</v>
      </c>
      <c r="D90" s="546">
        <f>SUM(D91:D99)</f>
        <v>60919.45</v>
      </c>
      <c r="E90" s="546">
        <f>SUM(E91:E99)</f>
        <v>4532442.2600000007</v>
      </c>
      <c r="F90" s="546">
        <f>SUM(F91:F99)</f>
        <v>73152.56</v>
      </c>
      <c r="G90" s="546">
        <f t="shared" si="3"/>
        <v>307346.71000000089</v>
      </c>
      <c r="H90" s="547">
        <f t="shared" si="3"/>
        <v>12233.11</v>
      </c>
      <c r="I90" s="415"/>
      <c r="O90" s="469"/>
    </row>
    <row r="91" spans="1:26" ht="31.5" customHeight="1" x14ac:dyDescent="0.25">
      <c r="A91" s="463">
        <f t="shared" si="2"/>
        <v>85</v>
      </c>
      <c r="B91" s="464" t="s">
        <v>595</v>
      </c>
      <c r="C91" s="548">
        <v>411306.54</v>
      </c>
      <c r="D91" s="548">
        <v>0</v>
      </c>
      <c r="E91" s="548">
        <v>530627.14</v>
      </c>
      <c r="F91" s="548">
        <v>0</v>
      </c>
      <c r="G91" s="549">
        <f t="shared" si="3"/>
        <v>119320.60000000003</v>
      </c>
      <c r="H91" s="550">
        <f t="shared" si="3"/>
        <v>0</v>
      </c>
      <c r="I91" s="659"/>
      <c r="K91" s="660"/>
      <c r="L91" s="435"/>
      <c r="M91" s="435"/>
      <c r="O91" s="469"/>
    </row>
    <row r="92" spans="1:26" ht="182.25" customHeight="1" x14ac:dyDescent="0.25">
      <c r="A92" s="422">
        <f t="shared" si="2"/>
        <v>86</v>
      </c>
      <c r="B92" s="464" t="s">
        <v>846</v>
      </c>
      <c r="C92" s="548">
        <v>1389304.84</v>
      </c>
      <c r="D92" s="548">
        <v>60505.45</v>
      </c>
      <c r="E92" s="548">
        <f>1762694.48-7511.65</f>
        <v>1755182.83</v>
      </c>
      <c r="F92" s="548">
        <v>60381.2</v>
      </c>
      <c r="G92" s="549">
        <f t="shared" si="3"/>
        <v>365877.99</v>
      </c>
      <c r="H92" s="550">
        <f t="shared" si="3"/>
        <v>-124.25</v>
      </c>
      <c r="I92" s="10"/>
      <c r="J92" s="451"/>
      <c r="K92" s="451"/>
      <c r="L92" s="451"/>
      <c r="M92" s="451"/>
      <c r="N92" s="451"/>
      <c r="O92" s="471"/>
      <c r="P92" s="451"/>
      <c r="Q92" s="451"/>
      <c r="R92" s="451"/>
      <c r="S92" s="451"/>
      <c r="T92" s="451"/>
      <c r="U92" s="451"/>
      <c r="V92" s="451"/>
      <c r="W92" s="451"/>
      <c r="Y92" s="451"/>
      <c r="Z92" s="451"/>
    </row>
    <row r="93" spans="1:26" ht="31.5" x14ac:dyDescent="0.25">
      <c r="A93" s="463" t="s">
        <v>534</v>
      </c>
      <c r="B93" s="464" t="s">
        <v>793</v>
      </c>
      <c r="C93" s="548">
        <v>2368398.21</v>
      </c>
      <c r="D93" s="548">
        <v>0</v>
      </c>
      <c r="E93" s="548">
        <f>2102482.93+7511.65</f>
        <v>2109994.58</v>
      </c>
      <c r="F93" s="548">
        <v>0</v>
      </c>
      <c r="G93" s="549">
        <f>E93-C93</f>
        <v>-258403.62999999989</v>
      </c>
      <c r="H93" s="550">
        <f>F93-D93</f>
        <v>0</v>
      </c>
      <c r="I93" s="430"/>
      <c r="O93" s="469"/>
    </row>
    <row r="94" spans="1:26" ht="15.75" customHeight="1" x14ac:dyDescent="0.25">
      <c r="A94" s="422">
        <f>A92+1</f>
        <v>87</v>
      </c>
      <c r="B94" s="427" t="s">
        <v>634</v>
      </c>
      <c r="C94" s="548">
        <v>0</v>
      </c>
      <c r="D94" s="548">
        <v>414</v>
      </c>
      <c r="E94" s="548">
        <v>16696.71</v>
      </c>
      <c r="F94" s="548">
        <v>12771.36</v>
      </c>
      <c r="G94" s="549">
        <f t="shared" si="3"/>
        <v>16696.71</v>
      </c>
      <c r="H94" s="550">
        <f t="shared" si="3"/>
        <v>12357.36</v>
      </c>
      <c r="I94" s="661"/>
      <c r="O94" s="469"/>
    </row>
    <row r="95" spans="1:26" x14ac:dyDescent="0.25">
      <c r="A95" s="422">
        <f t="shared" si="2"/>
        <v>88</v>
      </c>
      <c r="B95" s="427" t="s">
        <v>92</v>
      </c>
      <c r="C95" s="548">
        <v>0</v>
      </c>
      <c r="D95" s="548">
        <v>0</v>
      </c>
      <c r="E95" s="548">
        <v>0</v>
      </c>
      <c r="F95" s="548">
        <v>0</v>
      </c>
      <c r="G95" s="549">
        <f t="shared" si="3"/>
        <v>0</v>
      </c>
      <c r="H95" s="550">
        <f t="shared" si="3"/>
        <v>0</v>
      </c>
      <c r="O95" s="469"/>
    </row>
    <row r="96" spans="1:26" x14ac:dyDescent="0.25">
      <c r="A96" s="422">
        <f t="shared" si="2"/>
        <v>89</v>
      </c>
      <c r="B96" s="427" t="s">
        <v>93</v>
      </c>
      <c r="C96" s="548">
        <v>56085.96</v>
      </c>
      <c r="D96" s="548">
        <v>0</v>
      </c>
      <c r="E96" s="548">
        <v>119941</v>
      </c>
      <c r="F96" s="548">
        <v>0</v>
      </c>
      <c r="G96" s="549">
        <f t="shared" si="3"/>
        <v>63855.040000000001</v>
      </c>
      <c r="H96" s="550">
        <f t="shared" si="3"/>
        <v>0</v>
      </c>
      <c r="O96" s="469"/>
    </row>
    <row r="97" spans="1:15" ht="70.5" customHeight="1" x14ac:dyDescent="0.25">
      <c r="A97" s="422">
        <f t="shared" si="2"/>
        <v>90</v>
      </c>
      <c r="B97" s="436" t="s">
        <v>638</v>
      </c>
      <c r="C97" s="548">
        <v>0</v>
      </c>
      <c r="D97" s="548">
        <v>0</v>
      </c>
      <c r="E97" s="548">
        <v>0</v>
      </c>
      <c r="F97" s="548">
        <v>0</v>
      </c>
      <c r="G97" s="549">
        <f t="shared" si="3"/>
        <v>0</v>
      </c>
      <c r="H97" s="550">
        <f t="shared" si="3"/>
        <v>0</v>
      </c>
      <c r="I97" s="662"/>
      <c r="O97" s="469"/>
    </row>
    <row r="98" spans="1:15" ht="40.5" customHeight="1" x14ac:dyDescent="0.25">
      <c r="A98" s="422">
        <f t="shared" si="2"/>
        <v>91</v>
      </c>
      <c r="B98" s="429" t="s">
        <v>609</v>
      </c>
      <c r="C98" s="548">
        <v>0</v>
      </c>
      <c r="D98" s="548">
        <v>0</v>
      </c>
      <c r="E98" s="548">
        <v>0</v>
      </c>
      <c r="F98" s="548">
        <v>0</v>
      </c>
      <c r="G98" s="549">
        <f t="shared" si="3"/>
        <v>0</v>
      </c>
      <c r="H98" s="550">
        <f t="shared" si="3"/>
        <v>0</v>
      </c>
      <c r="O98" s="469"/>
    </row>
    <row r="99" spans="1:15" ht="16.5" customHeight="1" x14ac:dyDescent="0.25">
      <c r="A99" s="422">
        <f>A98+1</f>
        <v>92</v>
      </c>
      <c r="B99" s="427" t="s">
        <v>607</v>
      </c>
      <c r="C99" s="548">
        <v>0</v>
      </c>
      <c r="D99" s="548">
        <v>0</v>
      </c>
      <c r="E99" s="548">
        <v>0</v>
      </c>
      <c r="F99" s="548">
        <v>0</v>
      </c>
      <c r="G99" s="549">
        <f t="shared" si="3"/>
        <v>0</v>
      </c>
      <c r="H99" s="550">
        <f t="shared" si="3"/>
        <v>0</v>
      </c>
      <c r="O99" s="469"/>
    </row>
    <row r="100" spans="1:15" ht="16.149999999999999" customHeight="1" x14ac:dyDescent="0.25">
      <c r="A100" s="422">
        <f t="shared" si="2"/>
        <v>93</v>
      </c>
      <c r="B100" s="426" t="s">
        <v>654</v>
      </c>
      <c r="C100" s="548">
        <v>444987.97</v>
      </c>
      <c r="D100" s="548">
        <v>0</v>
      </c>
      <c r="E100" s="548">
        <v>859791.77</v>
      </c>
      <c r="F100" s="548">
        <v>0</v>
      </c>
      <c r="G100" s="549">
        <f t="shared" si="3"/>
        <v>414803.80000000005</v>
      </c>
      <c r="H100" s="550">
        <f t="shared" si="3"/>
        <v>0</v>
      </c>
      <c r="O100" s="469"/>
    </row>
    <row r="101" spans="1:15" ht="16.149999999999999" customHeight="1" x14ac:dyDescent="0.25">
      <c r="A101" s="462">
        <f t="shared" si="2"/>
        <v>94</v>
      </c>
      <c r="B101" s="426" t="s">
        <v>794</v>
      </c>
      <c r="C101" s="548">
        <v>2330425.0299999998</v>
      </c>
      <c r="D101" s="548">
        <v>103114.65</v>
      </c>
      <c r="E101" s="548">
        <v>3575634.52</v>
      </c>
      <c r="F101" s="548">
        <v>85132.54</v>
      </c>
      <c r="G101" s="549">
        <f t="shared" si="3"/>
        <v>1245209.4900000002</v>
      </c>
      <c r="H101" s="550">
        <f t="shared" si="3"/>
        <v>-17982.11</v>
      </c>
      <c r="I101" s="628"/>
      <c r="J101" s="435"/>
      <c r="O101" s="469"/>
    </row>
    <row r="102" spans="1:15" x14ac:dyDescent="0.25">
      <c r="A102" s="422">
        <f t="shared" si="2"/>
        <v>95</v>
      </c>
      <c r="B102" s="426" t="s">
        <v>655</v>
      </c>
      <c r="C102" s="548">
        <v>15.85</v>
      </c>
      <c r="D102" s="548">
        <v>19050.060000000001</v>
      </c>
      <c r="E102" s="548">
        <v>16.55</v>
      </c>
      <c r="F102" s="548">
        <v>4720.3500000000004</v>
      </c>
      <c r="G102" s="549">
        <f t="shared" si="3"/>
        <v>0.70000000000000107</v>
      </c>
      <c r="H102" s="550">
        <f t="shared" si="3"/>
        <v>-14329.710000000001</v>
      </c>
      <c r="O102" s="469"/>
    </row>
    <row r="103" spans="1:15" ht="34.5" customHeight="1" thickBot="1" x14ac:dyDescent="0.3">
      <c r="A103" s="422">
        <f t="shared" si="2"/>
        <v>96</v>
      </c>
      <c r="B103" s="437" t="s">
        <v>795</v>
      </c>
      <c r="C103" s="556">
        <f>C6+C19+C27+C32+C40+C43+C44+C60+C66+C67+C68+C75+C76+C77+C78+C79+C90+C100+C102+C101</f>
        <v>64461221.690000005</v>
      </c>
      <c r="D103" s="556">
        <f>D6+D19+D27+D32+D40+D43+D44+D60+D66+D67+D68+D75+D76+D77+D78+D79+D90+D100+D102+D101</f>
        <v>864237.08</v>
      </c>
      <c r="E103" s="556">
        <f>E6+E19+E27+E32+E40+E43+E44+E60+E66+E67+E68+E75+E76+E77+E78+E79+E90+E100+E102+E101</f>
        <v>69445919.040000007</v>
      </c>
      <c r="F103" s="556">
        <f>F6+F19+F27+F32+F40+F43+F44+F60+F66+F67+F68+F75+F76+F77+F78+F79+F90+F100+F102+F101</f>
        <v>844621.22000000009</v>
      </c>
      <c r="G103" s="556">
        <f>E103-C103</f>
        <v>4984697.3500000015</v>
      </c>
      <c r="H103" s="557">
        <f>F103-D103</f>
        <v>-19615.85999999987</v>
      </c>
      <c r="I103" s="438"/>
      <c r="O103" s="469"/>
    </row>
    <row r="104" spans="1:15" x14ac:dyDescent="0.25">
      <c r="A104" s="439"/>
      <c r="B104" s="440"/>
      <c r="D104" s="441">
        <f>C103+D103-C102-D102</f>
        <v>65306392.859999999</v>
      </c>
      <c r="E104" s="442"/>
      <c r="F104" s="441">
        <f>E103+F103-E102-F102</f>
        <v>70285803.360000014</v>
      </c>
      <c r="I104" s="443" t="s">
        <v>625</v>
      </c>
    </row>
    <row r="105" spans="1:15" ht="31.5" x14ac:dyDescent="0.25">
      <c r="A105" s="444" t="s">
        <v>596</v>
      </c>
      <c r="B105" s="445" t="s">
        <v>656</v>
      </c>
    </row>
    <row r="107" spans="1:15" ht="34.5" customHeight="1" x14ac:dyDescent="0.3">
      <c r="B107" s="565"/>
      <c r="D107" s="566"/>
      <c r="F107" s="566"/>
    </row>
    <row r="973" spans="6:6" x14ac:dyDescent="0.25">
      <c r="F973" s="416" t="s">
        <v>233</v>
      </c>
    </row>
    <row r="992" spans="4:4" x14ac:dyDescent="0.25">
      <c r="D992" s="416" t="s">
        <v>232</v>
      </c>
    </row>
  </sheetData>
  <mergeCells count="8">
    <mergeCell ref="J58:L58"/>
    <mergeCell ref="A1:H1"/>
    <mergeCell ref="A2:H2"/>
    <mergeCell ref="A3:A4"/>
    <mergeCell ref="B3:B4"/>
    <mergeCell ref="C3:D3"/>
    <mergeCell ref="E3:F3"/>
    <mergeCell ref="G3:H3"/>
  </mergeCells>
  <printOptions horizontalCentered="1" verticalCentered="1" gridLines="1"/>
  <pageMargins left="0.19685039370078741" right="0.19685039370078741" top="0.19685039370078741" bottom="0.19685039370078741" header="0.39370078740157483" footer="0.23622047244094491"/>
  <pageSetup paperSize="9" scale="44" fitToWidth="3" fitToHeight="3" orientation="landscape" r:id="rId1"/>
  <headerFooter alignWithMargins="0">
    <oddFooter xml:space="preserve">&amp;C &amp;P z &amp;N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O38"/>
  <sheetViews>
    <sheetView zoomScale="87" zoomScaleNormal="87" workbookViewId="0">
      <pane xSplit="2" ySplit="6" topLeftCell="C7" activePane="bottomRight" state="frozen"/>
      <selection pane="topRight" activeCell="C1" sqref="C1"/>
      <selection pane="bottomLeft" activeCell="A7" sqref="A7"/>
      <selection pane="bottomRight" activeCell="O30" sqref="O30"/>
    </sheetView>
  </sheetViews>
  <sheetFormatPr defaultColWidth="9.140625" defaultRowHeight="15.75" x14ac:dyDescent="0.2"/>
  <cols>
    <col min="1" max="1" width="5.5703125" style="20" customWidth="1"/>
    <col min="2" max="2" width="65.42578125" style="41" customWidth="1"/>
    <col min="3" max="3" width="14.7109375" style="15" customWidth="1"/>
    <col min="4" max="4" width="14" style="15" customWidth="1"/>
    <col min="5" max="5" width="15.85546875" style="15" customWidth="1"/>
    <col min="6" max="6" width="15.7109375" style="15" customWidth="1"/>
    <col min="7" max="7" width="19.140625" style="15" customWidth="1"/>
    <col min="8" max="8" width="18.7109375" style="15" customWidth="1"/>
    <col min="9" max="9" width="16.28515625" style="15" customWidth="1"/>
    <col min="10" max="10" width="17.7109375" style="15" bestFit="1" customWidth="1"/>
    <col min="11" max="11" width="13.28515625" style="15" customWidth="1"/>
    <col min="12" max="12" width="10.7109375" style="15" customWidth="1"/>
    <col min="13" max="13" width="11.42578125" style="15" customWidth="1"/>
    <col min="14" max="14" width="10.5703125" style="15" customWidth="1"/>
    <col min="15" max="15" width="39" style="15" customWidth="1"/>
    <col min="16" max="16384" width="9.140625" style="15"/>
  </cols>
  <sheetData>
    <row r="1" spans="1:15" ht="35.1" customHeight="1" thickBot="1" x14ac:dyDescent="0.25">
      <c r="A1" s="723" t="s">
        <v>817</v>
      </c>
      <c r="B1" s="724"/>
      <c r="C1" s="724"/>
      <c r="D1" s="724"/>
      <c r="E1" s="724"/>
      <c r="F1" s="724"/>
      <c r="G1" s="724"/>
      <c r="H1" s="724"/>
      <c r="I1" s="724"/>
      <c r="J1" s="724"/>
      <c r="K1" s="724"/>
    </row>
    <row r="2" spans="1:15" ht="35.450000000000003" customHeight="1" thickBot="1" x14ac:dyDescent="0.25">
      <c r="A2" s="725" t="s">
        <v>898</v>
      </c>
      <c r="B2" s="726"/>
      <c r="C2" s="726"/>
      <c r="D2" s="726"/>
      <c r="E2" s="726"/>
      <c r="F2" s="726"/>
      <c r="G2" s="726"/>
      <c r="H2" s="726"/>
      <c r="I2" s="726"/>
      <c r="J2" s="726"/>
      <c r="K2" s="727"/>
      <c r="L2" s="342"/>
      <c r="M2" s="342"/>
      <c r="N2" s="342"/>
    </row>
    <row r="3" spans="1:15" ht="32.25" customHeight="1" x14ac:dyDescent="0.2">
      <c r="A3" s="728" t="s">
        <v>114</v>
      </c>
      <c r="B3" s="690" t="s">
        <v>124</v>
      </c>
      <c r="C3" s="731" t="s">
        <v>818</v>
      </c>
      <c r="D3" s="731"/>
      <c r="E3" s="731"/>
      <c r="F3" s="731"/>
      <c r="G3" s="731" t="s">
        <v>551</v>
      </c>
      <c r="H3" s="732" t="s">
        <v>171</v>
      </c>
      <c r="I3" s="731" t="s">
        <v>553</v>
      </c>
      <c r="J3" s="734" t="s">
        <v>554</v>
      </c>
      <c r="K3" s="736" t="s">
        <v>603</v>
      </c>
      <c r="L3" s="713" t="s">
        <v>679</v>
      </c>
      <c r="M3" s="716" t="s">
        <v>696</v>
      </c>
      <c r="N3" s="719" t="s">
        <v>680</v>
      </c>
      <c r="O3" s="360"/>
    </row>
    <row r="4" spans="1:15" ht="34.5" customHeight="1" x14ac:dyDescent="0.2">
      <c r="A4" s="729"/>
      <c r="B4" s="730"/>
      <c r="C4" s="722" t="s">
        <v>122</v>
      </c>
      <c r="D4" s="472" t="s">
        <v>171</v>
      </c>
      <c r="E4" s="722" t="s">
        <v>123</v>
      </c>
      <c r="F4" s="722" t="s">
        <v>101</v>
      </c>
      <c r="G4" s="722"/>
      <c r="H4" s="733"/>
      <c r="I4" s="722"/>
      <c r="J4" s="735"/>
      <c r="K4" s="736"/>
      <c r="L4" s="714"/>
      <c r="M4" s="717"/>
      <c r="N4" s="720"/>
      <c r="O4" s="360"/>
    </row>
    <row r="5" spans="1:15" s="65" customFormat="1" ht="63.75" thickBot="1" x14ac:dyDescent="0.25">
      <c r="A5" s="729"/>
      <c r="B5" s="730"/>
      <c r="C5" s="722"/>
      <c r="D5" s="472" t="s">
        <v>531</v>
      </c>
      <c r="E5" s="722"/>
      <c r="F5" s="722"/>
      <c r="G5" s="722"/>
      <c r="H5" s="472" t="s">
        <v>552</v>
      </c>
      <c r="I5" s="722"/>
      <c r="J5" s="735"/>
      <c r="K5" s="737"/>
      <c r="L5" s="715"/>
      <c r="M5" s="718"/>
      <c r="N5" s="721"/>
      <c r="O5" s="362"/>
    </row>
    <row r="6" spans="1:15" s="66" customFormat="1" ht="18" customHeight="1" thickBot="1" x14ac:dyDescent="0.25">
      <c r="A6" s="117"/>
      <c r="B6" s="54"/>
      <c r="C6" s="474" t="s">
        <v>157</v>
      </c>
      <c r="D6" s="474" t="s">
        <v>158</v>
      </c>
      <c r="E6" s="474" t="s">
        <v>159</v>
      </c>
      <c r="F6" s="474" t="s">
        <v>102</v>
      </c>
      <c r="G6" s="474" t="s">
        <v>160</v>
      </c>
      <c r="H6" s="474" t="s">
        <v>161</v>
      </c>
      <c r="I6" s="474" t="s">
        <v>162</v>
      </c>
      <c r="J6" s="473" t="s">
        <v>103</v>
      </c>
      <c r="K6" s="294" t="s">
        <v>604</v>
      </c>
    </row>
    <row r="7" spans="1:15" s="18" customFormat="1" x14ac:dyDescent="0.2">
      <c r="A7" s="25">
        <v>1</v>
      </c>
      <c r="B7" s="273" t="s">
        <v>154</v>
      </c>
      <c r="C7" s="487">
        <f>SUM(C8:C12)</f>
        <v>611.93099999999993</v>
      </c>
      <c r="D7" s="487">
        <f>SUM(D8:D12)</f>
        <v>610.12699999999995</v>
      </c>
      <c r="E7" s="487">
        <f>SUM(E8:E12)</f>
        <v>72.87299999999999</v>
      </c>
      <c r="F7" s="487">
        <f t="shared" ref="F7:F21" si="0">C7+E7</f>
        <v>684.80399999999986</v>
      </c>
      <c r="G7" s="487">
        <f>SUM(G8:G12)</f>
        <v>14350193.300000001</v>
      </c>
      <c r="H7" s="487">
        <f>SUM(H8:H12)</f>
        <v>14100398.439999999</v>
      </c>
      <c r="I7" s="487">
        <f>SUM(I8:I12)</f>
        <v>4981146.55</v>
      </c>
      <c r="J7" s="488">
        <f t="shared" ref="J7:J13" si="1">G7+I7</f>
        <v>19331339.850000001</v>
      </c>
      <c r="K7" s="489">
        <f>IF(F7=0,0,J7/F7/12)</f>
        <v>2352.4176078118712</v>
      </c>
      <c r="L7" s="490">
        <v>1546.3040000000001</v>
      </c>
      <c r="M7" s="491">
        <v>1927.1030000000001</v>
      </c>
      <c r="N7" s="492">
        <v>2683.1660000000002</v>
      </c>
    </row>
    <row r="8" spans="1:15" x14ac:dyDescent="0.2">
      <c r="A8" s="25">
        <v>2</v>
      </c>
      <c r="B8" s="23" t="s">
        <v>605</v>
      </c>
      <c r="C8" s="493">
        <v>88.001000000000005</v>
      </c>
      <c r="D8" s="493">
        <v>87.602000000000004</v>
      </c>
      <c r="E8" s="493">
        <v>16.48</v>
      </c>
      <c r="F8" s="487">
        <f t="shared" si="0"/>
        <v>104.48100000000001</v>
      </c>
      <c r="G8" s="493">
        <v>3349858.37</v>
      </c>
      <c r="H8" s="493">
        <v>3275381.37</v>
      </c>
      <c r="I8" s="493">
        <v>1261577.22</v>
      </c>
      <c r="J8" s="488">
        <f t="shared" si="1"/>
        <v>4611435.59</v>
      </c>
      <c r="K8" s="489">
        <f t="shared" ref="K8:K30" si="2">IF(F8=0,0,J8/F8/12)</f>
        <v>3678.0495895585477</v>
      </c>
      <c r="L8" s="494">
        <v>2405.3879999999999</v>
      </c>
      <c r="M8" s="495">
        <v>3140.23</v>
      </c>
      <c r="N8" s="496">
        <v>4677.7349999999997</v>
      </c>
    </row>
    <row r="9" spans="1:15" x14ac:dyDescent="0.2">
      <c r="A9" s="25">
        <v>3</v>
      </c>
      <c r="B9" s="23" t="s">
        <v>125</v>
      </c>
      <c r="C9" s="493">
        <v>149.63999999999999</v>
      </c>
      <c r="D9" s="493">
        <v>149.51</v>
      </c>
      <c r="E9" s="493">
        <v>16.698</v>
      </c>
      <c r="F9" s="487">
        <f t="shared" si="0"/>
        <v>166.33799999999999</v>
      </c>
      <c r="G9" s="493">
        <v>4337683.01</v>
      </c>
      <c r="H9" s="493">
        <v>4258525.01</v>
      </c>
      <c r="I9" s="493">
        <v>1094809.8999999999</v>
      </c>
      <c r="J9" s="488">
        <f t="shared" si="1"/>
        <v>5432492.9100000001</v>
      </c>
      <c r="K9" s="489">
        <f t="shared" si="2"/>
        <v>2721.6134767762028</v>
      </c>
      <c r="L9" s="494">
        <v>1786.394</v>
      </c>
      <c r="M9" s="495">
        <v>2468.0259999999998</v>
      </c>
      <c r="N9" s="496">
        <v>3282.502</v>
      </c>
    </row>
    <row r="10" spans="1:15" x14ac:dyDescent="0.2">
      <c r="A10" s="25">
        <v>4</v>
      </c>
      <c r="B10" s="23" t="s">
        <v>126</v>
      </c>
      <c r="C10" s="493">
        <v>293.03300000000002</v>
      </c>
      <c r="D10" s="493">
        <v>291.75799999999998</v>
      </c>
      <c r="E10" s="493">
        <v>30.780999999999999</v>
      </c>
      <c r="F10" s="487">
        <f t="shared" si="0"/>
        <v>323.81400000000002</v>
      </c>
      <c r="G10" s="493">
        <v>5547613.4000000004</v>
      </c>
      <c r="H10" s="493">
        <v>5452556.04</v>
      </c>
      <c r="I10" s="493">
        <v>2051242.65</v>
      </c>
      <c r="J10" s="488">
        <f t="shared" si="1"/>
        <v>7598856.0500000007</v>
      </c>
      <c r="K10" s="489">
        <f t="shared" si="2"/>
        <v>1955.5609212902057</v>
      </c>
      <c r="L10" s="494">
        <v>1498.0830000000001</v>
      </c>
      <c r="M10" s="495">
        <v>1824.3430000000001</v>
      </c>
      <c r="N10" s="496">
        <v>2310.9029999999998</v>
      </c>
    </row>
    <row r="11" spans="1:15" x14ac:dyDescent="0.2">
      <c r="A11" s="25">
        <v>5</v>
      </c>
      <c r="B11" s="23" t="s">
        <v>127</v>
      </c>
      <c r="C11" s="493">
        <v>62.737000000000002</v>
      </c>
      <c r="D11" s="493">
        <v>62.737000000000002</v>
      </c>
      <c r="E11" s="493">
        <v>5.6580000000000004</v>
      </c>
      <c r="F11" s="487">
        <f t="shared" si="0"/>
        <v>68.394999999999996</v>
      </c>
      <c r="G11" s="493">
        <v>843483.28</v>
      </c>
      <c r="H11" s="493">
        <v>842380.78</v>
      </c>
      <c r="I11" s="493">
        <v>478510.05</v>
      </c>
      <c r="J11" s="488">
        <f t="shared" si="1"/>
        <v>1321993.33</v>
      </c>
      <c r="K11" s="489">
        <f t="shared" si="2"/>
        <v>1610.7333991276166</v>
      </c>
      <c r="L11" s="494">
        <v>1323.6110000000001</v>
      </c>
      <c r="M11" s="495">
        <v>1562.54</v>
      </c>
      <c r="N11" s="496">
        <v>1960.7570000000001</v>
      </c>
    </row>
    <row r="12" spans="1:15" x14ac:dyDescent="0.2">
      <c r="A12" s="25">
        <v>6</v>
      </c>
      <c r="B12" s="23" t="s">
        <v>128</v>
      </c>
      <c r="C12" s="493">
        <v>18.52</v>
      </c>
      <c r="D12" s="493">
        <v>18.52</v>
      </c>
      <c r="E12" s="493">
        <v>3.2559999999999998</v>
      </c>
      <c r="F12" s="487">
        <f t="shared" si="0"/>
        <v>21.776</v>
      </c>
      <c r="G12" s="493">
        <v>271555.24</v>
      </c>
      <c r="H12" s="493">
        <v>271555.24</v>
      </c>
      <c r="I12" s="493">
        <v>95006.73</v>
      </c>
      <c r="J12" s="488">
        <f t="shared" si="1"/>
        <v>366561.97</v>
      </c>
      <c r="K12" s="489">
        <f t="shared" si="2"/>
        <v>1402.7751117438156</v>
      </c>
      <c r="L12" s="494">
        <v>1116.33</v>
      </c>
      <c r="M12" s="495">
        <v>1407.9110000000001</v>
      </c>
      <c r="N12" s="496">
        <v>1784.0239999999999</v>
      </c>
    </row>
    <row r="13" spans="1:15" x14ac:dyDescent="0.2">
      <c r="A13" s="25">
        <v>7</v>
      </c>
      <c r="B13" s="273" t="s">
        <v>26</v>
      </c>
      <c r="C13" s="493">
        <v>205.255</v>
      </c>
      <c r="D13" s="493">
        <v>192.4</v>
      </c>
      <c r="E13" s="493">
        <v>18.971</v>
      </c>
      <c r="F13" s="487">
        <f t="shared" si="0"/>
        <v>224.226</v>
      </c>
      <c r="G13" s="493">
        <v>2987829.11</v>
      </c>
      <c r="H13" s="493">
        <v>2720309.12</v>
      </c>
      <c r="I13" s="493">
        <v>428643.95</v>
      </c>
      <c r="J13" s="488">
        <f t="shared" si="1"/>
        <v>3416473.06</v>
      </c>
      <c r="K13" s="489">
        <f t="shared" si="2"/>
        <v>1269.7282577994226</v>
      </c>
      <c r="L13" s="494">
        <v>912.10500000000002</v>
      </c>
      <c r="M13" s="495">
        <v>1170.5509999999999</v>
      </c>
      <c r="N13" s="496">
        <v>1555.0309999999999</v>
      </c>
    </row>
    <row r="14" spans="1:15" x14ac:dyDescent="0.2">
      <c r="A14" s="25"/>
      <c r="B14" s="23" t="s">
        <v>171</v>
      </c>
      <c r="C14" s="497"/>
      <c r="D14" s="497"/>
      <c r="E14" s="497"/>
      <c r="F14" s="498">
        <f t="shared" si="0"/>
        <v>0</v>
      </c>
      <c r="G14" s="497"/>
      <c r="H14" s="497"/>
      <c r="I14" s="497"/>
      <c r="J14" s="499"/>
      <c r="K14" s="489"/>
      <c r="L14" s="494"/>
      <c r="M14" s="495"/>
      <c r="N14" s="496"/>
    </row>
    <row r="15" spans="1:15" x14ac:dyDescent="0.2">
      <c r="A15" s="25">
        <v>8</v>
      </c>
      <c r="B15" s="23" t="s">
        <v>30</v>
      </c>
      <c r="C15" s="493">
        <v>49.838000000000001</v>
      </c>
      <c r="D15" s="493">
        <v>49.203000000000003</v>
      </c>
      <c r="E15" s="493">
        <v>4.6900000000000004</v>
      </c>
      <c r="F15" s="487">
        <f t="shared" si="0"/>
        <v>54.527999999999999</v>
      </c>
      <c r="G15" s="493">
        <v>910061.87</v>
      </c>
      <c r="H15" s="493">
        <v>893702.46</v>
      </c>
      <c r="I15" s="493">
        <v>137857.44</v>
      </c>
      <c r="J15" s="488">
        <f t="shared" ref="J15:J21" si="3">G15+I15</f>
        <v>1047919.31</v>
      </c>
      <c r="K15" s="489">
        <f t="shared" si="2"/>
        <v>1601.5003148229655</v>
      </c>
      <c r="L15" s="494">
        <v>1269.0530000000001</v>
      </c>
      <c r="M15" s="495">
        <v>1492.546</v>
      </c>
      <c r="N15" s="496">
        <v>1940.6079999999999</v>
      </c>
    </row>
    <row r="16" spans="1:15" x14ac:dyDescent="0.2">
      <c r="A16" s="25">
        <v>9</v>
      </c>
      <c r="B16" s="273" t="s">
        <v>155</v>
      </c>
      <c r="C16" s="487">
        <f>SUM(C17:C19)</f>
        <v>217.77600000000001</v>
      </c>
      <c r="D16" s="487">
        <f>SUM(D17:D19)</f>
        <v>216</v>
      </c>
      <c r="E16" s="487">
        <f>SUM(E17:E19)</f>
        <v>25.213999999999999</v>
      </c>
      <c r="F16" s="487">
        <f t="shared" si="0"/>
        <v>242.99</v>
      </c>
      <c r="G16" s="487">
        <f>SUM(G17:G19)</f>
        <v>3254984</v>
      </c>
      <c r="H16" s="487">
        <f>SUM(H17:H19)</f>
        <v>3213018.51</v>
      </c>
      <c r="I16" s="487">
        <f>SUM(I17:I19)</f>
        <v>647890.69999999995</v>
      </c>
      <c r="J16" s="488">
        <f t="shared" si="3"/>
        <v>3902874.7</v>
      </c>
      <c r="K16" s="489">
        <f t="shared" si="2"/>
        <v>1338.4894783050056</v>
      </c>
      <c r="L16" s="494">
        <v>1033.3599999999999</v>
      </c>
      <c r="M16" s="495">
        <v>1168.348</v>
      </c>
      <c r="N16" s="496">
        <v>1425.345</v>
      </c>
    </row>
    <row r="17" spans="1:15" x14ac:dyDescent="0.2">
      <c r="A17" s="25">
        <v>10</v>
      </c>
      <c r="B17" s="23" t="s">
        <v>129</v>
      </c>
      <c r="C17" s="493">
        <v>79.713999999999999</v>
      </c>
      <c r="D17" s="493">
        <v>78.138000000000005</v>
      </c>
      <c r="E17" s="493">
        <v>1.8819999999999999</v>
      </c>
      <c r="F17" s="487">
        <f t="shared" si="0"/>
        <v>81.596000000000004</v>
      </c>
      <c r="G17" s="493">
        <v>1323818.8500000001</v>
      </c>
      <c r="H17" s="493">
        <v>1281853.3600000001</v>
      </c>
      <c r="I17" s="493">
        <v>57037.63</v>
      </c>
      <c r="J17" s="488">
        <f t="shared" si="3"/>
        <v>1380856.48</v>
      </c>
      <c r="K17" s="489">
        <f t="shared" si="2"/>
        <v>1410.257528963838</v>
      </c>
      <c r="L17" s="494">
        <v>1034.954</v>
      </c>
      <c r="M17" s="495">
        <v>1225.3489999999999</v>
      </c>
      <c r="N17" s="496">
        <v>1470.855</v>
      </c>
    </row>
    <row r="18" spans="1:15" x14ac:dyDescent="0.2">
      <c r="A18" s="25">
        <v>11</v>
      </c>
      <c r="B18" s="23" t="s">
        <v>104</v>
      </c>
      <c r="C18" s="493">
        <v>80.242000000000004</v>
      </c>
      <c r="D18" s="493">
        <v>80.042000000000002</v>
      </c>
      <c r="E18" s="493">
        <v>13.462</v>
      </c>
      <c r="F18" s="487">
        <f t="shared" si="0"/>
        <v>93.704000000000008</v>
      </c>
      <c r="G18" s="493">
        <v>1191673.8999999999</v>
      </c>
      <c r="H18" s="493">
        <v>1191673.8999999999</v>
      </c>
      <c r="I18" s="493">
        <v>381764.63</v>
      </c>
      <c r="J18" s="488">
        <f t="shared" si="3"/>
        <v>1573438.5299999998</v>
      </c>
      <c r="K18" s="489">
        <f t="shared" si="2"/>
        <v>1399.2986158541789</v>
      </c>
      <c r="L18" s="494">
        <v>1048.5229999999999</v>
      </c>
      <c r="M18" s="495">
        <v>1221.491</v>
      </c>
      <c r="N18" s="496">
        <v>1561.0070000000001</v>
      </c>
    </row>
    <row r="19" spans="1:15" x14ac:dyDescent="0.2">
      <c r="A19" s="25">
        <v>12</v>
      </c>
      <c r="B19" s="23" t="s">
        <v>95</v>
      </c>
      <c r="C19" s="493">
        <v>57.82</v>
      </c>
      <c r="D19" s="493">
        <v>57.82</v>
      </c>
      <c r="E19" s="493">
        <v>9.8699999999999992</v>
      </c>
      <c r="F19" s="487">
        <f t="shared" si="0"/>
        <v>67.69</v>
      </c>
      <c r="G19" s="493">
        <v>739491.25</v>
      </c>
      <c r="H19" s="493">
        <v>739491.25</v>
      </c>
      <c r="I19" s="493">
        <v>209088.44</v>
      </c>
      <c r="J19" s="488">
        <f t="shared" si="3"/>
        <v>948579.69</v>
      </c>
      <c r="K19" s="489">
        <f t="shared" si="2"/>
        <v>1167.7988993942975</v>
      </c>
      <c r="L19" s="494">
        <v>983.30899999999997</v>
      </c>
      <c r="M19" s="495">
        <v>1103.7629999999999</v>
      </c>
      <c r="N19" s="496">
        <v>1210.4480000000001</v>
      </c>
    </row>
    <row r="20" spans="1:15" x14ac:dyDescent="0.2">
      <c r="A20" s="25">
        <v>13</v>
      </c>
      <c r="B20" s="273" t="s">
        <v>152</v>
      </c>
      <c r="C20" s="493">
        <v>119.687</v>
      </c>
      <c r="D20" s="493">
        <v>107.401</v>
      </c>
      <c r="E20" s="493">
        <v>33.759</v>
      </c>
      <c r="F20" s="487">
        <f t="shared" si="0"/>
        <v>153.446</v>
      </c>
      <c r="G20" s="493">
        <v>2860701.05</v>
      </c>
      <c r="H20" s="493">
        <v>2590381.2000000002</v>
      </c>
      <c r="I20" s="493">
        <v>985273.35</v>
      </c>
      <c r="J20" s="488">
        <f t="shared" si="3"/>
        <v>3845974.4</v>
      </c>
      <c r="K20" s="489">
        <f t="shared" si="2"/>
        <v>2088.6687607801223</v>
      </c>
      <c r="L20" s="494">
        <v>1267.6859999999999</v>
      </c>
      <c r="M20" s="495">
        <v>1690.9580000000001</v>
      </c>
      <c r="N20" s="496">
        <v>2431.0120000000002</v>
      </c>
    </row>
    <row r="21" spans="1:15" ht="31.5" x14ac:dyDescent="0.2">
      <c r="A21" s="25">
        <v>14</v>
      </c>
      <c r="B21" s="273" t="s">
        <v>27</v>
      </c>
      <c r="C21" s="493">
        <v>138.911</v>
      </c>
      <c r="D21" s="493">
        <v>138.911</v>
      </c>
      <c r="E21" s="493">
        <v>12.38</v>
      </c>
      <c r="F21" s="487">
        <f t="shared" si="0"/>
        <v>151.291</v>
      </c>
      <c r="G21" s="493">
        <v>1386708.72</v>
      </c>
      <c r="H21" s="493">
        <v>1386359.42</v>
      </c>
      <c r="I21" s="493">
        <v>230336.91</v>
      </c>
      <c r="J21" s="488">
        <f t="shared" si="3"/>
        <v>1617045.63</v>
      </c>
      <c r="K21" s="489">
        <f t="shared" si="2"/>
        <v>890.69278740969378</v>
      </c>
      <c r="L21" s="494">
        <v>720.553</v>
      </c>
      <c r="M21" s="495">
        <v>824.44299999999998</v>
      </c>
      <c r="N21" s="496">
        <v>1039.4079999999999</v>
      </c>
    </row>
    <row r="22" spans="1:15" ht="47.25" x14ac:dyDescent="0.2">
      <c r="A22" s="25">
        <v>15</v>
      </c>
      <c r="B22" s="273" t="s">
        <v>185</v>
      </c>
      <c r="C22" s="487">
        <f>SUM(C23:C26)</f>
        <v>41.606000000000002</v>
      </c>
      <c r="D22" s="487">
        <f>SUM(D23:D26)</f>
        <v>41.606000000000002</v>
      </c>
      <c r="E22" s="487">
        <f>SUM(E23:E26)</f>
        <v>0</v>
      </c>
      <c r="F22" s="487">
        <f>SUM(F27:F27)</f>
        <v>0</v>
      </c>
      <c r="G22" s="487">
        <f>SUM(G23:G26)</f>
        <v>534367.99</v>
      </c>
      <c r="H22" s="487">
        <f>SUM(H23:H26)</f>
        <v>534367.99</v>
      </c>
      <c r="I22" s="487">
        <f>SUM(I23:I26)</f>
        <v>5855</v>
      </c>
      <c r="J22" s="488">
        <f>SUM(J23:J26)</f>
        <v>540222.99</v>
      </c>
      <c r="K22" s="489">
        <f t="shared" si="2"/>
        <v>0</v>
      </c>
      <c r="L22" s="500" t="s">
        <v>178</v>
      </c>
      <c r="M22" s="501" t="s">
        <v>178</v>
      </c>
      <c r="N22" s="502" t="s">
        <v>178</v>
      </c>
    </row>
    <row r="23" spans="1:15" x14ac:dyDescent="0.2">
      <c r="A23" s="25" t="s">
        <v>153</v>
      </c>
      <c r="B23" s="39" t="s">
        <v>854</v>
      </c>
      <c r="C23" s="493">
        <v>41.125</v>
      </c>
      <c r="D23" s="493">
        <v>41.125</v>
      </c>
      <c r="E23" s="493"/>
      <c r="F23" s="487">
        <f t="shared" ref="F23:F29" si="4">C23+E23</f>
        <v>41.125</v>
      </c>
      <c r="G23" s="493">
        <v>527148.02</v>
      </c>
      <c r="H23" s="493">
        <v>527148.02</v>
      </c>
      <c r="I23" s="493">
        <v>5855</v>
      </c>
      <c r="J23" s="488">
        <f>G23+I23</f>
        <v>533003.02</v>
      </c>
      <c r="K23" s="489">
        <f t="shared" si="2"/>
        <v>1080.0466464032422</v>
      </c>
      <c r="L23" s="500" t="s">
        <v>178</v>
      </c>
      <c r="M23" s="501" t="s">
        <v>178</v>
      </c>
      <c r="N23" s="502" t="s">
        <v>178</v>
      </c>
    </row>
    <row r="24" spans="1:15" x14ac:dyDescent="0.2">
      <c r="A24" s="25" t="s">
        <v>243</v>
      </c>
      <c r="B24" s="39" t="s">
        <v>855</v>
      </c>
      <c r="C24" s="493">
        <v>0.48099999999999998</v>
      </c>
      <c r="D24" s="493">
        <v>0.48099999999999998</v>
      </c>
      <c r="E24" s="493"/>
      <c r="F24" s="487">
        <f t="shared" si="4"/>
        <v>0.48099999999999998</v>
      </c>
      <c r="G24" s="493">
        <v>7219.97</v>
      </c>
      <c r="H24" s="493">
        <v>7219.97</v>
      </c>
      <c r="I24" s="493"/>
      <c r="J24" s="488">
        <f>G24+I24</f>
        <v>7219.97</v>
      </c>
      <c r="K24" s="489">
        <f t="shared" si="2"/>
        <v>1250.8610533610533</v>
      </c>
      <c r="L24" s="500" t="s">
        <v>178</v>
      </c>
      <c r="M24" s="501" t="s">
        <v>178</v>
      </c>
      <c r="N24" s="502" t="s">
        <v>178</v>
      </c>
    </row>
    <row r="25" spans="1:15" x14ac:dyDescent="0.2">
      <c r="A25" s="25" t="s">
        <v>244</v>
      </c>
      <c r="B25" s="39"/>
      <c r="C25" s="493"/>
      <c r="D25" s="493"/>
      <c r="E25" s="493"/>
      <c r="F25" s="487">
        <f t="shared" si="4"/>
        <v>0</v>
      </c>
      <c r="G25" s="493"/>
      <c r="H25" s="493"/>
      <c r="I25" s="493"/>
      <c r="J25" s="488">
        <f>G25+I25</f>
        <v>0</v>
      </c>
      <c r="K25" s="489">
        <f t="shared" si="2"/>
        <v>0</v>
      </c>
      <c r="L25" s="500" t="s">
        <v>178</v>
      </c>
      <c r="M25" s="501" t="s">
        <v>178</v>
      </c>
      <c r="N25" s="502" t="s">
        <v>178</v>
      </c>
    </row>
    <row r="26" spans="1:15" ht="16.5" customHeight="1" x14ac:dyDescent="0.2">
      <c r="A26" s="25" t="s">
        <v>245</v>
      </c>
      <c r="B26" s="39"/>
      <c r="C26" s="493"/>
      <c r="D26" s="493"/>
      <c r="E26" s="493"/>
      <c r="F26" s="487">
        <f t="shared" si="4"/>
        <v>0</v>
      </c>
      <c r="G26" s="493"/>
      <c r="H26" s="493"/>
      <c r="I26" s="493"/>
      <c r="J26" s="488">
        <f>G26+I26</f>
        <v>0</v>
      </c>
      <c r="K26" s="489">
        <f t="shared" si="2"/>
        <v>0</v>
      </c>
      <c r="L26" s="500" t="s">
        <v>178</v>
      </c>
      <c r="M26" s="501" t="s">
        <v>178</v>
      </c>
      <c r="N26" s="502" t="s">
        <v>178</v>
      </c>
    </row>
    <row r="27" spans="1:15" x14ac:dyDescent="0.2">
      <c r="A27" s="25"/>
      <c r="B27" s="23"/>
      <c r="C27" s="497"/>
      <c r="D27" s="497"/>
      <c r="E27" s="497"/>
      <c r="F27" s="498">
        <f t="shared" si="4"/>
        <v>0</v>
      </c>
      <c r="G27" s="497"/>
      <c r="H27" s="497"/>
      <c r="I27" s="497"/>
      <c r="J27" s="499"/>
      <c r="K27" s="489"/>
      <c r="L27" s="503"/>
      <c r="M27" s="495"/>
      <c r="N27" s="504"/>
    </row>
    <row r="28" spans="1:15" x14ac:dyDescent="0.2">
      <c r="A28" s="25">
        <v>16</v>
      </c>
      <c r="B28" s="273" t="s">
        <v>28</v>
      </c>
      <c r="C28" s="493">
        <v>53.679000000000002</v>
      </c>
      <c r="D28" s="493">
        <v>53.679000000000002</v>
      </c>
      <c r="E28" s="493">
        <v>6.359</v>
      </c>
      <c r="F28" s="487">
        <f t="shared" si="4"/>
        <v>60.038000000000004</v>
      </c>
      <c r="G28" s="493">
        <v>585687.16</v>
      </c>
      <c r="H28" s="493">
        <v>585687.16</v>
      </c>
      <c r="I28" s="493">
        <v>102617.39</v>
      </c>
      <c r="J28" s="488">
        <f>G28+I28</f>
        <v>688304.55</v>
      </c>
      <c r="K28" s="489">
        <f t="shared" si="2"/>
        <v>955.37347180119252</v>
      </c>
      <c r="L28" s="494">
        <v>776.59299999999996</v>
      </c>
      <c r="M28" s="495">
        <v>859.89099999999996</v>
      </c>
      <c r="N28" s="496">
        <v>1240.818</v>
      </c>
    </row>
    <row r="29" spans="1:15" x14ac:dyDescent="0.2">
      <c r="A29" s="25">
        <v>17</v>
      </c>
      <c r="B29" s="273" t="s">
        <v>29</v>
      </c>
      <c r="C29" s="493"/>
      <c r="D29" s="493"/>
      <c r="E29" s="493">
        <v>39.610999999999997</v>
      </c>
      <c r="F29" s="487">
        <f t="shared" si="4"/>
        <v>39.610999999999997</v>
      </c>
      <c r="G29" s="493">
        <v>14061.64</v>
      </c>
      <c r="H29" s="493">
        <v>14061.64</v>
      </c>
      <c r="I29" s="493">
        <v>366093.12</v>
      </c>
      <c r="J29" s="488">
        <f>G29+I29</f>
        <v>380154.76</v>
      </c>
      <c r="K29" s="489">
        <f t="shared" si="2"/>
        <v>799.76681561519115</v>
      </c>
      <c r="L29" s="494">
        <v>637.76700000000005</v>
      </c>
      <c r="M29" s="495">
        <v>742.98800000000006</v>
      </c>
      <c r="N29" s="496">
        <v>819.66099999999994</v>
      </c>
    </row>
    <row r="30" spans="1:15" ht="104.25" customHeight="1" thickBot="1" x14ac:dyDescent="0.3">
      <c r="A30" s="26">
        <v>18</v>
      </c>
      <c r="B30" s="40" t="s">
        <v>186</v>
      </c>
      <c r="C30" s="505">
        <f t="shared" ref="C30:J30" si="5">C7+C13+C16+C20+C21+C28+C29</f>
        <v>1347.239</v>
      </c>
      <c r="D30" s="505">
        <f t="shared" si="5"/>
        <v>1318.518</v>
      </c>
      <c r="E30" s="505">
        <f t="shared" si="5"/>
        <v>209.167</v>
      </c>
      <c r="F30" s="505">
        <f t="shared" si="5"/>
        <v>1556.4059999999999</v>
      </c>
      <c r="G30" s="505">
        <f t="shared" si="5"/>
        <v>25440164.98</v>
      </c>
      <c r="H30" s="505">
        <f t="shared" si="5"/>
        <v>24610215.489999998</v>
      </c>
      <c r="I30" s="505">
        <f t="shared" si="5"/>
        <v>7742001.9699999997</v>
      </c>
      <c r="J30" s="506">
        <f t="shared" si="5"/>
        <v>33182166.949999999</v>
      </c>
      <c r="K30" s="507">
        <f t="shared" si="2"/>
        <v>1776.6447695310007</v>
      </c>
      <c r="L30" s="508">
        <v>1157.6859999999999</v>
      </c>
      <c r="M30" s="509">
        <v>1609.51</v>
      </c>
      <c r="N30" s="510">
        <v>2216.5219999999999</v>
      </c>
      <c r="O30" s="663"/>
    </row>
    <row r="31" spans="1:15" ht="16.5" thickBot="1" x14ac:dyDescent="0.25">
      <c r="A31" s="14"/>
      <c r="B31" s="14"/>
      <c r="C31" s="17"/>
      <c r="D31" s="14"/>
      <c r="E31" s="14"/>
      <c r="F31" s="17"/>
      <c r="G31" s="17"/>
      <c r="H31" s="17"/>
      <c r="I31" s="17"/>
      <c r="J31" s="17"/>
    </row>
    <row r="32" spans="1:15" ht="16.5" thickBot="1" x14ac:dyDescent="0.3">
      <c r="A32" s="707" t="s">
        <v>0</v>
      </c>
      <c r="B32" s="708"/>
      <c r="C32" s="708"/>
      <c r="D32" s="708"/>
      <c r="E32" s="708"/>
      <c r="F32" s="708"/>
      <c r="G32" s="708"/>
      <c r="H32" s="708"/>
      <c r="I32" s="708"/>
      <c r="J32" s="708"/>
      <c r="L32" s="383" t="s">
        <v>681</v>
      </c>
      <c r="M32" s="384"/>
      <c r="N32" s="385"/>
    </row>
    <row r="33" spans="1:10" x14ac:dyDescent="0.25">
      <c r="A33" s="709" t="s">
        <v>606</v>
      </c>
      <c r="B33" s="710"/>
      <c r="C33" s="710"/>
      <c r="D33" s="710"/>
      <c r="E33" s="710"/>
      <c r="F33" s="710"/>
      <c r="G33" s="710"/>
      <c r="H33" s="710"/>
      <c r="I33" s="710"/>
      <c r="J33" s="711"/>
    </row>
    <row r="34" spans="1:10" ht="50.25" customHeight="1" x14ac:dyDescent="0.2">
      <c r="B34" s="712" t="s">
        <v>734</v>
      </c>
      <c r="C34" s="712"/>
      <c r="D34" s="712"/>
      <c r="E34" s="712"/>
      <c r="F34" s="712"/>
      <c r="G34" s="712"/>
      <c r="H34" s="712"/>
      <c r="I34" s="712"/>
      <c r="J34" s="712"/>
    </row>
    <row r="35" spans="1:10" x14ac:dyDescent="0.2">
      <c r="B35" s="393" t="s">
        <v>547</v>
      </c>
      <c r="C35" s="394"/>
      <c r="D35" s="394"/>
      <c r="E35" s="394"/>
      <c r="F35" s="394"/>
      <c r="G35" s="394"/>
      <c r="H35" s="394"/>
      <c r="I35" s="394"/>
      <c r="J35" s="394"/>
    </row>
    <row r="36" spans="1:10" x14ac:dyDescent="0.2">
      <c r="B36" s="393" t="s">
        <v>548</v>
      </c>
      <c r="C36" s="394"/>
      <c r="D36" s="394"/>
      <c r="E36" s="394"/>
      <c r="F36" s="394"/>
      <c r="G36" s="394"/>
      <c r="H36" s="394"/>
      <c r="I36" s="394"/>
      <c r="J36" s="394"/>
    </row>
    <row r="37" spans="1:10" x14ac:dyDescent="0.2">
      <c r="B37" s="393" t="s">
        <v>549</v>
      </c>
      <c r="C37" s="394"/>
      <c r="D37" s="394"/>
      <c r="E37" s="394"/>
      <c r="F37" s="394"/>
      <c r="G37" s="394"/>
      <c r="H37" s="394"/>
      <c r="I37" s="394"/>
      <c r="J37" s="394"/>
    </row>
    <row r="38" spans="1:10" x14ac:dyDescent="0.2">
      <c r="B38" s="395"/>
      <c r="C38" s="394"/>
      <c r="D38" s="394"/>
      <c r="E38" s="394"/>
      <c r="F38" s="394"/>
      <c r="G38" s="394"/>
      <c r="H38" s="394"/>
      <c r="I38" s="394"/>
      <c r="J38" s="394"/>
    </row>
  </sheetData>
  <mergeCells count="19">
    <mergeCell ref="N3:N5"/>
    <mergeCell ref="C4:C5"/>
    <mergeCell ref="E4:E5"/>
    <mergeCell ref="F4:F5"/>
    <mergeCell ref="A1:K1"/>
    <mergeCell ref="A2:K2"/>
    <mergeCell ref="A3:A5"/>
    <mergeCell ref="B3:B5"/>
    <mergeCell ref="C3:F3"/>
    <mergeCell ref="G3:G5"/>
    <mergeCell ref="H3:H4"/>
    <mergeCell ref="I3:I5"/>
    <mergeCell ref="J3:J5"/>
    <mergeCell ref="K3:K5"/>
    <mergeCell ref="A32:J32"/>
    <mergeCell ref="A33:J33"/>
    <mergeCell ref="B34:J34"/>
    <mergeCell ref="L3:L5"/>
    <mergeCell ref="M3:M5"/>
  </mergeCells>
  <printOptions gridLines="1"/>
  <pageMargins left="0.47244094488188981" right="0.31496062992125984" top="0.74803149606299213" bottom="0.39370078740157483" header="0.51181102362204722" footer="0.27559055118110237"/>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86" zoomScaleNormal="86" workbookViewId="0">
      <pane xSplit="2" ySplit="6" topLeftCell="C16" activePane="bottomRight" state="frozen"/>
      <selection pane="topRight" activeCell="C1" sqref="C1"/>
      <selection pane="bottomLeft" activeCell="A7" sqref="A7"/>
      <selection pane="bottomRight" activeCell="A3" sqref="A3:A5"/>
    </sheetView>
  </sheetViews>
  <sheetFormatPr defaultColWidth="9.140625" defaultRowHeight="15.75" x14ac:dyDescent="0.2"/>
  <cols>
    <col min="1" max="1" width="5.5703125" style="20" customWidth="1"/>
    <col min="2" max="2" width="60.28515625" style="41" customWidth="1"/>
    <col min="3" max="3" width="14.7109375" style="15" customWidth="1"/>
    <col min="4" max="4" width="14" style="15" customWidth="1"/>
    <col min="5" max="5" width="15.85546875" style="15" customWidth="1"/>
    <col min="6" max="6" width="15.7109375" style="15" customWidth="1"/>
    <col min="7" max="7" width="19.140625" style="15" customWidth="1"/>
    <col min="8" max="8" width="18.7109375" style="15" customWidth="1"/>
    <col min="9" max="9" width="16.28515625" style="15" customWidth="1"/>
    <col min="10" max="10" width="17.7109375" style="15" bestFit="1" customWidth="1"/>
    <col min="11" max="11" width="13.28515625" style="15" customWidth="1"/>
    <col min="12" max="12" width="12.42578125" style="15" customWidth="1"/>
    <col min="13" max="13" width="11.42578125" style="15" customWidth="1"/>
    <col min="14" max="14" width="11" style="15" customWidth="1"/>
    <col min="15" max="15" width="10.42578125" style="15" customWidth="1"/>
    <col min="16" max="16" width="3.5703125" style="15" customWidth="1"/>
    <col min="17" max="18" width="3.85546875" style="15" customWidth="1"/>
    <col min="19" max="16384" width="9.140625" style="15"/>
  </cols>
  <sheetData>
    <row r="1" spans="1:15" ht="35.1" customHeight="1" thickBot="1" x14ac:dyDescent="0.25">
      <c r="A1" s="741" t="s">
        <v>819</v>
      </c>
      <c r="B1" s="742"/>
      <c r="C1" s="742"/>
      <c r="D1" s="742"/>
      <c r="E1" s="742"/>
      <c r="F1" s="742"/>
      <c r="G1" s="742"/>
      <c r="H1" s="742"/>
      <c r="I1" s="742"/>
      <c r="J1" s="742"/>
      <c r="K1" s="742"/>
    </row>
    <row r="2" spans="1:15" ht="35.450000000000003" customHeight="1" thickBot="1" x14ac:dyDescent="0.25">
      <c r="A2" s="725" t="s">
        <v>898</v>
      </c>
      <c r="B2" s="726"/>
      <c r="C2" s="726"/>
      <c r="D2" s="726"/>
      <c r="E2" s="726"/>
      <c r="F2" s="726"/>
      <c r="G2" s="726"/>
      <c r="H2" s="726"/>
      <c r="I2" s="726"/>
      <c r="J2" s="726"/>
      <c r="K2" s="726"/>
      <c r="L2" s="387" t="s">
        <v>617</v>
      </c>
      <c r="M2" s="358"/>
      <c r="N2" s="358"/>
      <c r="O2" s="358"/>
    </row>
    <row r="3" spans="1:15" ht="21" customHeight="1" x14ac:dyDescent="0.2">
      <c r="A3" s="728" t="s">
        <v>114</v>
      </c>
      <c r="B3" s="743" t="s">
        <v>695</v>
      </c>
      <c r="C3" s="731" t="s">
        <v>820</v>
      </c>
      <c r="D3" s="731"/>
      <c r="E3" s="731"/>
      <c r="F3" s="731"/>
      <c r="G3" s="731" t="s">
        <v>551</v>
      </c>
      <c r="H3" s="732" t="s">
        <v>171</v>
      </c>
      <c r="I3" s="731" t="s">
        <v>553</v>
      </c>
      <c r="J3" s="734" t="s">
        <v>554</v>
      </c>
      <c r="K3" s="745" t="s">
        <v>618</v>
      </c>
      <c r="L3" s="739" t="s">
        <v>729</v>
      </c>
      <c r="M3" s="713" t="s">
        <v>679</v>
      </c>
      <c r="N3" s="716" t="s">
        <v>696</v>
      </c>
      <c r="O3" s="719" t="s">
        <v>680</v>
      </c>
    </row>
    <row r="4" spans="1:15" ht="34.5" customHeight="1" x14ac:dyDescent="0.2">
      <c r="A4" s="729"/>
      <c r="B4" s="744"/>
      <c r="C4" s="722" t="s">
        <v>619</v>
      </c>
      <c r="D4" s="472" t="s">
        <v>171</v>
      </c>
      <c r="E4" s="722" t="s">
        <v>621</v>
      </c>
      <c r="F4" s="722" t="s">
        <v>622</v>
      </c>
      <c r="G4" s="722"/>
      <c r="H4" s="733"/>
      <c r="I4" s="722"/>
      <c r="J4" s="735"/>
      <c r="K4" s="745"/>
      <c r="L4" s="739"/>
      <c r="M4" s="714"/>
      <c r="N4" s="717"/>
      <c r="O4" s="720"/>
    </row>
    <row r="5" spans="1:15" s="65" customFormat="1" ht="63.75" thickBot="1" x14ac:dyDescent="0.25">
      <c r="A5" s="729"/>
      <c r="B5" s="744"/>
      <c r="C5" s="722"/>
      <c r="D5" s="87" t="s">
        <v>620</v>
      </c>
      <c r="E5" s="722"/>
      <c r="F5" s="722"/>
      <c r="G5" s="722"/>
      <c r="H5" s="472" t="s">
        <v>552</v>
      </c>
      <c r="I5" s="722"/>
      <c r="J5" s="735"/>
      <c r="K5" s="746"/>
      <c r="L5" s="740"/>
      <c r="M5" s="715"/>
      <c r="N5" s="718"/>
      <c r="O5" s="721"/>
    </row>
    <row r="6" spans="1:15" s="66" customFormat="1" ht="18" customHeight="1" thickBot="1" x14ac:dyDescent="0.25">
      <c r="A6" s="117"/>
      <c r="B6" s="54"/>
      <c r="C6" s="474" t="s">
        <v>157</v>
      </c>
      <c r="D6" s="474" t="s">
        <v>158</v>
      </c>
      <c r="E6" s="474" t="s">
        <v>159</v>
      </c>
      <c r="F6" s="474" t="s">
        <v>102</v>
      </c>
      <c r="G6" s="474" t="s">
        <v>160</v>
      </c>
      <c r="H6" s="474" t="s">
        <v>161</v>
      </c>
      <c r="I6" s="474" t="s">
        <v>162</v>
      </c>
      <c r="J6" s="473" t="s">
        <v>103</v>
      </c>
      <c r="K6" s="295" t="s">
        <v>604</v>
      </c>
      <c r="L6" s="386" t="s">
        <v>539</v>
      </c>
      <c r="M6" s="359"/>
      <c r="N6" s="359"/>
      <c r="O6" s="359"/>
    </row>
    <row r="7" spans="1:15" s="18" customFormat="1" x14ac:dyDescent="0.2">
      <c r="A7" s="25">
        <v>1</v>
      </c>
      <c r="B7" s="273" t="s">
        <v>154</v>
      </c>
      <c r="C7" s="487">
        <f>SUM(C8:C12)</f>
        <v>323.04599999999999</v>
      </c>
      <c r="D7" s="487">
        <f>SUM(D8:D12)</f>
        <v>323.04599999999999</v>
      </c>
      <c r="E7" s="487">
        <f>SUM(E8:E12)</f>
        <v>38.817999999999998</v>
      </c>
      <c r="F7" s="487">
        <f t="shared" ref="F7:F13" si="0">C7+E7</f>
        <v>361.86399999999998</v>
      </c>
      <c r="G7" s="487">
        <f>SUM(G8:G12)</f>
        <v>6772754.5</v>
      </c>
      <c r="H7" s="487">
        <f>SUM(H8:H12)</f>
        <v>6772754.5</v>
      </c>
      <c r="I7" s="487">
        <f>SUM(I8:I12)</f>
        <v>2540996.27</v>
      </c>
      <c r="J7" s="488">
        <f t="shared" ref="J7:J13" si="1">G7+I7</f>
        <v>9313750.7699999996</v>
      </c>
      <c r="K7" s="489">
        <f>IF(F7=0,0,J7/F7/12)</f>
        <v>2144.8552425773219</v>
      </c>
      <c r="L7" s="511">
        <f>IF('[2]T6-Zamestnanci_a_mzdy'!F7-'T6a-Zamestnanci_a_mzdy (ženy)'!F7=0,0,('[2]T6-Zamestnanci_a_mzdy'!J7-'T6a-Zamestnanci_a_mzdy (ženy)'!J7)/('[2]T6-Zamestnanci_a_mzdy'!F7-'T6a-Zamestnanci_a_mzdy (ženy)'!F7)/12)</f>
        <v>2584.9974917941427</v>
      </c>
      <c r="M7" s="512">
        <v>1474.934</v>
      </c>
      <c r="N7" s="513">
        <v>1810.848</v>
      </c>
      <c r="O7" s="514">
        <v>2411.7919999999999</v>
      </c>
    </row>
    <row r="8" spans="1:15" ht="31.5" x14ac:dyDescent="0.2">
      <c r="A8" s="25">
        <v>2</v>
      </c>
      <c r="B8" s="23" t="s">
        <v>605</v>
      </c>
      <c r="C8" s="493">
        <v>21.356999999999999</v>
      </c>
      <c r="D8" s="493">
        <v>21.356999999999999</v>
      </c>
      <c r="E8" s="493">
        <v>5.3680000000000003</v>
      </c>
      <c r="F8" s="487">
        <f t="shared" si="0"/>
        <v>26.725000000000001</v>
      </c>
      <c r="G8" s="493">
        <v>807073.7</v>
      </c>
      <c r="H8" s="493">
        <v>807073.7</v>
      </c>
      <c r="I8" s="493">
        <v>421464.05</v>
      </c>
      <c r="J8" s="488">
        <f t="shared" si="1"/>
        <v>1228537.75</v>
      </c>
      <c r="K8" s="489">
        <f t="shared" ref="K8:K30" si="2">IF(F8=0,0,J8/F8/12)</f>
        <v>3830.8005924540066</v>
      </c>
      <c r="L8" s="511">
        <f>IF('[2]T6-Zamestnanci_a_mzdy'!F8-'T6a-Zamestnanci_a_mzdy (ženy)'!F8=0,0,('[2]T6-Zamestnanci_a_mzdy'!J8-'T6a-Zamestnanci_a_mzdy (ženy)'!J8)/('[2]T6-Zamestnanci_a_mzdy'!F8-'T6a-Zamestnanci_a_mzdy (ženy)'!F8)/12)</f>
        <v>3625.5485535950065</v>
      </c>
      <c r="M8" s="515">
        <v>2561.2620000000002</v>
      </c>
      <c r="N8" s="516">
        <v>3507.8319999999999</v>
      </c>
      <c r="O8" s="517">
        <v>5016.2629999999999</v>
      </c>
    </row>
    <row r="9" spans="1:15" x14ac:dyDescent="0.2">
      <c r="A9" s="25">
        <v>3</v>
      </c>
      <c r="B9" s="23" t="s">
        <v>125</v>
      </c>
      <c r="C9" s="493">
        <v>76.572000000000003</v>
      </c>
      <c r="D9" s="493">
        <v>76.572000000000003</v>
      </c>
      <c r="E9" s="493">
        <v>8.0120000000000005</v>
      </c>
      <c r="F9" s="487">
        <f t="shared" si="0"/>
        <v>84.584000000000003</v>
      </c>
      <c r="G9" s="493">
        <v>2076652.66</v>
      </c>
      <c r="H9" s="493">
        <v>2076652.66</v>
      </c>
      <c r="I9" s="493">
        <v>493934.9</v>
      </c>
      <c r="J9" s="488">
        <f t="shared" si="1"/>
        <v>2570587.56</v>
      </c>
      <c r="K9" s="489">
        <f t="shared" si="2"/>
        <v>2532.5786200699895</v>
      </c>
      <c r="L9" s="511">
        <f>IF('[2]T6-Zamestnanci_a_mzdy'!F9-'T6a-Zamestnanci_a_mzdy (ženy)'!F9=0,0,('[2]T6-Zamestnanci_a_mzdy'!J9-'T6a-Zamestnanci_a_mzdy (ženy)'!J9)/('[2]T6-Zamestnanci_a_mzdy'!F9-'T6a-Zamestnanci_a_mzdy (ženy)'!F9)/12)</f>
        <v>2917.1919722582388</v>
      </c>
      <c r="M9" s="515">
        <v>1675.423</v>
      </c>
      <c r="N9" s="516">
        <v>2163.085</v>
      </c>
      <c r="O9" s="517">
        <v>3023.0709999999999</v>
      </c>
    </row>
    <row r="10" spans="1:15" ht="31.5" x14ac:dyDescent="0.2">
      <c r="A10" s="25">
        <v>4</v>
      </c>
      <c r="B10" s="23" t="s">
        <v>126</v>
      </c>
      <c r="C10" s="493">
        <v>170.95099999999999</v>
      </c>
      <c r="D10" s="493">
        <v>170.95099999999999</v>
      </c>
      <c r="E10" s="493">
        <v>16.776</v>
      </c>
      <c r="F10" s="487">
        <f t="shared" si="0"/>
        <v>187.727</v>
      </c>
      <c r="G10" s="493">
        <v>3160000.31</v>
      </c>
      <c r="H10" s="493">
        <v>3160000.31</v>
      </c>
      <c r="I10" s="493">
        <v>1191544.71</v>
      </c>
      <c r="J10" s="488">
        <f t="shared" si="1"/>
        <v>4351545.0199999996</v>
      </c>
      <c r="K10" s="489">
        <f t="shared" si="2"/>
        <v>1931.6813866234831</v>
      </c>
      <c r="L10" s="511">
        <f>IF('[2]T6-Zamestnanci_a_mzdy'!F10-'T6a-Zamestnanci_a_mzdy (ženy)'!F10=0,0,('[2]T6-Zamestnanci_a_mzdy'!J10-'T6a-Zamestnanci_a_mzdy (ženy)'!J10)/('[2]T6-Zamestnanci_a_mzdy'!F10-'T6a-Zamestnanci_a_mzdy (ženy)'!F10)/12)</f>
        <v>1988.5018591048376</v>
      </c>
      <c r="M10" s="515">
        <v>1461.33</v>
      </c>
      <c r="N10" s="516">
        <v>1754.4680000000001</v>
      </c>
      <c r="O10" s="517">
        <v>2252.1030000000001</v>
      </c>
    </row>
    <row r="11" spans="1:15" x14ac:dyDescent="0.2">
      <c r="A11" s="25">
        <v>5</v>
      </c>
      <c r="B11" s="23" t="s">
        <v>127</v>
      </c>
      <c r="C11" s="493">
        <v>43.384</v>
      </c>
      <c r="D11" s="493">
        <v>43.384</v>
      </c>
      <c r="E11" s="493">
        <v>5.431</v>
      </c>
      <c r="F11" s="487">
        <f t="shared" si="0"/>
        <v>48.814999999999998</v>
      </c>
      <c r="G11" s="493">
        <v>573424.73</v>
      </c>
      <c r="H11" s="493">
        <v>573424.73</v>
      </c>
      <c r="I11" s="493">
        <v>352222.57</v>
      </c>
      <c r="J11" s="488">
        <f t="shared" si="1"/>
        <v>925647.3</v>
      </c>
      <c r="K11" s="489">
        <f t="shared" si="2"/>
        <v>1580.1961487247772</v>
      </c>
      <c r="L11" s="511">
        <f>IF('[2]T6-Zamestnanci_a_mzdy'!F11-'T6a-Zamestnanci_a_mzdy (ženy)'!F11=0,0,('[2]T6-Zamestnanci_a_mzdy'!J11-'T6a-Zamestnanci_a_mzdy (ženy)'!J11)/('[2]T6-Zamestnanci_a_mzdy'!F11-'T6a-Zamestnanci_a_mzdy (ženy)'!F11)/12)</f>
        <v>1686.8659771876066</v>
      </c>
      <c r="M11" s="515">
        <v>1323.6110000000001</v>
      </c>
      <c r="N11" s="516">
        <v>1550.886</v>
      </c>
      <c r="O11" s="517">
        <v>1916.46</v>
      </c>
    </row>
    <row r="12" spans="1:15" x14ac:dyDescent="0.2">
      <c r="A12" s="25">
        <v>6</v>
      </c>
      <c r="B12" s="23" t="s">
        <v>128</v>
      </c>
      <c r="C12" s="493">
        <v>10.782</v>
      </c>
      <c r="D12" s="493">
        <v>10.782</v>
      </c>
      <c r="E12" s="493">
        <v>3.2309999999999999</v>
      </c>
      <c r="F12" s="487">
        <f t="shared" si="0"/>
        <v>14.013</v>
      </c>
      <c r="G12" s="493">
        <v>155603.1</v>
      </c>
      <c r="H12" s="493">
        <v>155603.1</v>
      </c>
      <c r="I12" s="493">
        <v>81830.039999999994</v>
      </c>
      <c r="J12" s="488">
        <f t="shared" si="1"/>
        <v>237433.14</v>
      </c>
      <c r="K12" s="489">
        <f t="shared" si="2"/>
        <v>1411.9813744380219</v>
      </c>
      <c r="L12" s="511">
        <f>IF('[2]T6-Zamestnanci_a_mzdy'!F12-'T6a-Zamestnanci_a_mzdy (ženy)'!F12=0,0,('[2]T6-Zamestnanci_a_mzdy'!J12-'T6a-Zamestnanci_a_mzdy (ženy)'!J12)/('[2]T6-Zamestnanci_a_mzdy'!F12-'T6a-Zamestnanci_a_mzdy (ženy)'!F12)/12)</f>
        <v>1386.1568766370385</v>
      </c>
      <c r="M12" s="515">
        <v>1103.933</v>
      </c>
      <c r="N12" s="516">
        <v>1432.4269999999999</v>
      </c>
      <c r="O12" s="517">
        <v>1812.165</v>
      </c>
    </row>
    <row r="13" spans="1:15" x14ac:dyDescent="0.2">
      <c r="A13" s="25">
        <v>7</v>
      </c>
      <c r="B13" s="273" t="s">
        <v>26</v>
      </c>
      <c r="C13" s="493">
        <v>136.74700000000001</v>
      </c>
      <c r="D13" s="493">
        <v>129.23500000000001</v>
      </c>
      <c r="E13" s="493">
        <v>11.127000000000001</v>
      </c>
      <c r="F13" s="487">
        <f t="shared" si="0"/>
        <v>147.87400000000002</v>
      </c>
      <c r="G13" s="493">
        <v>1801676.68</v>
      </c>
      <c r="H13" s="493">
        <v>1654494.56</v>
      </c>
      <c r="I13" s="493">
        <v>228566.59</v>
      </c>
      <c r="J13" s="488">
        <f t="shared" si="1"/>
        <v>2030243.27</v>
      </c>
      <c r="K13" s="489">
        <f t="shared" si="2"/>
        <v>1144.1290501823623</v>
      </c>
      <c r="L13" s="511">
        <f>IF('[2]T6-Zamestnanci_a_mzdy'!F13-'T6a-Zamestnanci_a_mzdy (ženy)'!F13=0,0,('[2]T6-Zamestnanci_a_mzdy'!J13-'T6a-Zamestnanci_a_mzdy (ženy)'!J13)/('[2]T6-Zamestnanci_a_mzdy'!F13-'T6a-Zamestnanci_a_mzdy (ženy)'!F13)/12)</f>
        <v>1512.9813124301488</v>
      </c>
      <c r="M13" s="515">
        <v>903.57899999999995</v>
      </c>
      <c r="N13" s="516">
        <v>1088.4649999999999</v>
      </c>
      <c r="O13" s="517">
        <v>1436.183</v>
      </c>
    </row>
    <row r="14" spans="1:15" x14ac:dyDescent="0.2">
      <c r="A14" s="25"/>
      <c r="B14" s="23" t="s">
        <v>171</v>
      </c>
      <c r="C14" s="497"/>
      <c r="D14" s="497"/>
      <c r="E14" s="497"/>
      <c r="F14" s="498"/>
      <c r="G14" s="497"/>
      <c r="H14" s="497"/>
      <c r="I14" s="497"/>
      <c r="J14" s="499"/>
      <c r="K14" s="499"/>
      <c r="L14" s="511"/>
      <c r="M14" s="515"/>
      <c r="N14" s="516"/>
      <c r="O14" s="517"/>
    </row>
    <row r="15" spans="1:15" x14ac:dyDescent="0.2">
      <c r="A15" s="25">
        <v>8</v>
      </c>
      <c r="B15" s="23" t="s">
        <v>30</v>
      </c>
      <c r="C15" s="493">
        <v>14.266999999999999</v>
      </c>
      <c r="D15" s="493">
        <v>14.266999999999999</v>
      </c>
      <c r="E15" s="493">
        <v>1.857</v>
      </c>
      <c r="F15" s="487">
        <f t="shared" ref="F15:F21" si="3">C15+E15</f>
        <v>16.123999999999999</v>
      </c>
      <c r="G15" s="493">
        <v>204599.73</v>
      </c>
      <c r="H15" s="493">
        <v>204599.73</v>
      </c>
      <c r="I15" s="493">
        <v>38503.74</v>
      </c>
      <c r="J15" s="488">
        <f t="shared" ref="J15:J21" si="4">G15+I15</f>
        <v>243103.47</v>
      </c>
      <c r="K15" s="489">
        <f t="shared" si="2"/>
        <v>1256.4266000992311</v>
      </c>
      <c r="L15" s="511">
        <f>IF('[2]T6-Zamestnanci_a_mzdy'!F15-'T6a-Zamestnanci_a_mzdy (ženy)'!F15=0,0,('[2]T6-Zamestnanci_a_mzdy'!J15-'T6a-Zamestnanci_a_mzdy (ženy)'!J15)/('[2]T6-Zamestnanci_a_mzdy'!F15-'T6a-Zamestnanci_a_mzdy (ženy)'!F15)/12)</f>
        <v>1746.3802381696353</v>
      </c>
      <c r="M15" s="515">
        <v>1081.538</v>
      </c>
      <c r="N15" s="516">
        <v>1263.5029999999999</v>
      </c>
      <c r="O15" s="517">
        <v>1396.1210000000001</v>
      </c>
    </row>
    <row r="16" spans="1:15" x14ac:dyDescent="0.2">
      <c r="A16" s="25">
        <v>9</v>
      </c>
      <c r="B16" s="273" t="s">
        <v>155</v>
      </c>
      <c r="C16" s="487">
        <f>SUM(C17:C19)</f>
        <v>203.43400000000003</v>
      </c>
      <c r="D16" s="487">
        <f>SUM(D17:D19)</f>
        <v>201.65800000000002</v>
      </c>
      <c r="E16" s="487">
        <f>SUM(E17:E19)</f>
        <v>23.353999999999999</v>
      </c>
      <c r="F16" s="487">
        <f t="shared" si="3"/>
        <v>226.78800000000001</v>
      </c>
      <c r="G16" s="487">
        <f>SUM(G17:G19)</f>
        <v>2987125.62</v>
      </c>
      <c r="H16" s="487">
        <f>SUM(H17:H19)</f>
        <v>2959011.36</v>
      </c>
      <c r="I16" s="487">
        <f>SUM(I17:I19)</f>
        <v>611413.12</v>
      </c>
      <c r="J16" s="488">
        <f t="shared" si="4"/>
        <v>3598538.74</v>
      </c>
      <c r="K16" s="489">
        <f t="shared" si="2"/>
        <v>1322.2843727769252</v>
      </c>
      <c r="L16" s="511">
        <f>IF('[2]T6-Zamestnanci_a_mzdy'!F16-'T6a-Zamestnanci_a_mzdy (ženy)'!F16=0,0,('[2]T6-Zamestnanci_a_mzdy'!J16-'T6a-Zamestnanci_a_mzdy (ženy)'!J16)/('[2]T6-Zamestnanci_a_mzdy'!F16-'T6a-Zamestnanci_a_mzdy (ženy)'!F16)/12)</f>
        <v>1565.3209480311073</v>
      </c>
      <c r="M16" s="515">
        <v>1025.769</v>
      </c>
      <c r="N16" s="516">
        <v>1168.348</v>
      </c>
      <c r="O16" s="517">
        <v>1420.518</v>
      </c>
    </row>
    <row r="17" spans="1:15" x14ac:dyDescent="0.2">
      <c r="A17" s="25">
        <v>10</v>
      </c>
      <c r="B17" s="23" t="s">
        <v>129</v>
      </c>
      <c r="C17" s="493">
        <v>69.881</v>
      </c>
      <c r="D17" s="493">
        <v>68.105000000000004</v>
      </c>
      <c r="E17" s="493">
        <v>1.5620000000000001</v>
      </c>
      <c r="F17" s="487">
        <f t="shared" si="3"/>
        <v>71.442999999999998</v>
      </c>
      <c r="G17" s="493">
        <v>1143572.52</v>
      </c>
      <c r="H17" s="493">
        <v>1115458.26</v>
      </c>
      <c r="I17" s="493">
        <v>39464.42</v>
      </c>
      <c r="J17" s="488">
        <f t="shared" si="4"/>
        <v>1183036.94</v>
      </c>
      <c r="K17" s="489">
        <f t="shared" si="2"/>
        <v>1379.9310172678452</v>
      </c>
      <c r="L17" s="511">
        <f>IF('[2]T6-Zamestnanci_a_mzdy'!F17-'T6a-Zamestnanci_a_mzdy (ženy)'!F17=0,0,('[2]T6-Zamestnanci_a_mzdy'!J17-'T6a-Zamestnanci_a_mzdy (ženy)'!J17)/('[2]T6-Zamestnanci_a_mzdy'!F17-'T6a-Zamestnanci_a_mzdy (ženy)'!F17)/12)</f>
        <v>1623.65425654158</v>
      </c>
      <c r="M17" s="515">
        <v>1034.954</v>
      </c>
      <c r="N17" s="516">
        <v>1235.2729999999999</v>
      </c>
      <c r="O17" s="517">
        <v>1470.855</v>
      </c>
    </row>
    <row r="18" spans="1:15" x14ac:dyDescent="0.2">
      <c r="A18" s="25">
        <v>11</v>
      </c>
      <c r="B18" s="23" t="s">
        <v>104</v>
      </c>
      <c r="C18" s="493">
        <v>76.510000000000005</v>
      </c>
      <c r="D18" s="493">
        <v>76.510000000000005</v>
      </c>
      <c r="E18" s="493">
        <v>12.317</v>
      </c>
      <c r="F18" s="487">
        <f t="shared" si="3"/>
        <v>88.826999999999998</v>
      </c>
      <c r="G18" s="493">
        <v>1128969.83</v>
      </c>
      <c r="H18" s="493">
        <v>1128969.83</v>
      </c>
      <c r="I18" s="493">
        <v>373627.05</v>
      </c>
      <c r="J18" s="488">
        <f t="shared" si="4"/>
        <v>1502596.8800000001</v>
      </c>
      <c r="K18" s="489">
        <f t="shared" si="2"/>
        <v>1409.6660549907874</v>
      </c>
      <c r="L18" s="511">
        <f>IF('[2]T6-Zamestnanci_a_mzdy'!F18-'T6a-Zamestnanci_a_mzdy (ženy)'!F18=0,0,('[2]T6-Zamestnanci_a_mzdy'!J18-'T6a-Zamestnanci_a_mzdy (ženy)'!J18)/('[2]T6-Zamestnanci_a_mzdy'!F18-'T6a-Zamestnanci_a_mzdy (ženy)'!F18)/12)</f>
        <v>1210.4717722643622</v>
      </c>
      <c r="M18" s="515">
        <v>1047.771</v>
      </c>
      <c r="N18" s="516">
        <v>1230.6880000000001</v>
      </c>
      <c r="O18" s="517">
        <v>1577.902</v>
      </c>
    </row>
    <row r="19" spans="1:15" x14ac:dyDescent="0.2">
      <c r="A19" s="25">
        <v>12</v>
      </c>
      <c r="B19" s="23" t="s">
        <v>95</v>
      </c>
      <c r="C19" s="493">
        <v>57.042999999999999</v>
      </c>
      <c r="D19" s="493">
        <v>57.042999999999999</v>
      </c>
      <c r="E19" s="493">
        <v>9.4749999999999996</v>
      </c>
      <c r="F19" s="487">
        <f t="shared" si="3"/>
        <v>66.518000000000001</v>
      </c>
      <c r="G19" s="493">
        <v>714583.27</v>
      </c>
      <c r="H19" s="493">
        <v>714583.27</v>
      </c>
      <c r="I19" s="493">
        <v>198321.65</v>
      </c>
      <c r="J19" s="488">
        <f t="shared" si="4"/>
        <v>912904.92</v>
      </c>
      <c r="K19" s="489">
        <f t="shared" si="2"/>
        <v>1143.681559878529</v>
      </c>
      <c r="L19" s="511">
        <f>IF('[2]T6-Zamestnanci_a_mzdy'!F19-'T6a-Zamestnanci_a_mzdy (ženy)'!F19=0,0,('[2]T6-Zamestnanci_a_mzdy'!J19-'T6a-Zamestnanci_a_mzdy (ženy)'!J19)/('[2]T6-Zamestnanci_a_mzdy'!F19-'T6a-Zamestnanci_a_mzdy (ženy)'!F19)/12)</f>
        <v>2536.6019624573373</v>
      </c>
      <c r="M19" s="515">
        <v>983.30899999999997</v>
      </c>
      <c r="N19" s="516">
        <v>1102.184</v>
      </c>
      <c r="O19" s="517">
        <v>1193.0989999999999</v>
      </c>
    </row>
    <row r="20" spans="1:15" x14ac:dyDescent="0.2">
      <c r="A20" s="25">
        <v>13</v>
      </c>
      <c r="B20" s="273" t="s">
        <v>152</v>
      </c>
      <c r="C20" s="493">
        <v>65.995000000000005</v>
      </c>
      <c r="D20" s="493">
        <v>65.828000000000003</v>
      </c>
      <c r="E20" s="493">
        <v>22.841999999999999</v>
      </c>
      <c r="F20" s="487">
        <f t="shared" si="3"/>
        <v>88.837000000000003</v>
      </c>
      <c r="G20" s="493">
        <v>1407130.33</v>
      </c>
      <c r="H20" s="493">
        <v>1402820.09</v>
      </c>
      <c r="I20" s="493">
        <v>617307.31000000006</v>
      </c>
      <c r="J20" s="488">
        <f t="shared" si="4"/>
        <v>2024437.6400000001</v>
      </c>
      <c r="K20" s="489">
        <f t="shared" si="2"/>
        <v>1899.0188397477029</v>
      </c>
      <c r="L20" s="511">
        <f>IF('[2]T6-Zamestnanci_a_mzdy'!F20-'T6a-Zamestnanci_a_mzdy (ženy)'!F20=0,0,('[2]T6-Zamestnanci_a_mzdy'!J20-'T6a-Zamestnanci_a_mzdy (ženy)'!J20)/('[2]T6-Zamestnanci_a_mzdy'!F20-'T6a-Zamestnanci_a_mzdy (ženy)'!F20)/12)</f>
        <v>2349.436301444071</v>
      </c>
      <c r="M20" s="515">
        <v>1213.6020000000001</v>
      </c>
      <c r="N20" s="516">
        <v>1541.595</v>
      </c>
      <c r="O20" s="517">
        <v>2297.1779999999999</v>
      </c>
    </row>
    <row r="21" spans="1:15" ht="31.5" x14ac:dyDescent="0.2">
      <c r="A21" s="25">
        <v>14</v>
      </c>
      <c r="B21" s="273" t="s">
        <v>27</v>
      </c>
      <c r="C21" s="493">
        <v>78.703999999999994</v>
      </c>
      <c r="D21" s="493">
        <v>78.703999999999994</v>
      </c>
      <c r="E21" s="493">
        <v>9.0109999999999992</v>
      </c>
      <c r="F21" s="487">
        <f t="shared" si="3"/>
        <v>87.714999999999989</v>
      </c>
      <c r="G21" s="493">
        <v>672211.47</v>
      </c>
      <c r="H21" s="493">
        <v>672211.47</v>
      </c>
      <c r="I21" s="493">
        <v>160303.39000000001</v>
      </c>
      <c r="J21" s="488">
        <f t="shared" si="4"/>
        <v>832514.86</v>
      </c>
      <c r="K21" s="489">
        <f t="shared" si="2"/>
        <v>790.92787246575097</v>
      </c>
      <c r="L21" s="511">
        <f>IF('[2]T6-Zamestnanci_a_mzdy'!F21-'T6a-Zamestnanci_a_mzdy (ženy)'!F21=0,0,('[2]T6-Zamestnanci_a_mzdy'!J21-'T6a-Zamestnanci_a_mzdy (ženy)'!J21)/('[2]T6-Zamestnanci_a_mzdy'!F21-'T6a-Zamestnanci_a_mzdy (ženy)'!F21)/12)</f>
        <v>1028.337173881129</v>
      </c>
      <c r="M21" s="515">
        <v>677.73699999999997</v>
      </c>
      <c r="N21" s="516">
        <v>744.14599999999996</v>
      </c>
      <c r="O21" s="517">
        <v>836.63699999999994</v>
      </c>
    </row>
    <row r="22" spans="1:15" ht="47.25" x14ac:dyDescent="0.2">
      <c r="A22" s="25">
        <v>15</v>
      </c>
      <c r="B22" s="273" t="s">
        <v>185</v>
      </c>
      <c r="C22" s="487">
        <f>SUM(C23:C26)</f>
        <v>20.659000000000002</v>
      </c>
      <c r="D22" s="487">
        <f>SUM(D23:D26)</f>
        <v>20.659000000000002</v>
      </c>
      <c r="E22" s="487">
        <f>SUM(E23:E26)</f>
        <v>0</v>
      </c>
      <c r="F22" s="487">
        <f>SUM(F27:F27)</f>
        <v>0</v>
      </c>
      <c r="G22" s="487">
        <f>SUM(G23:G26)</f>
        <v>240082.73</v>
      </c>
      <c r="H22" s="487">
        <f>SUM(H23:H26)</f>
        <v>240082.73</v>
      </c>
      <c r="I22" s="487">
        <f>SUM(I23:I26)</f>
        <v>4440.5</v>
      </c>
      <c r="J22" s="488">
        <f>SUM(J23:J26)</f>
        <v>244523.23</v>
      </c>
      <c r="K22" s="489">
        <f t="shared" si="2"/>
        <v>0</v>
      </c>
      <c r="L22" s="511">
        <f>IF('[2]T6-Zamestnanci_a_mzdy'!F22-'T6a-Zamestnanci_a_mzdy (ženy)'!F22=0,0,('[2]T6-Zamestnanci_a_mzdy'!J22-'T6a-Zamestnanci_a_mzdy (ženy)'!J22)/('[2]T6-Zamestnanci_a_mzdy'!F22-'T6a-Zamestnanci_a_mzdy (ženy)'!F22)/12)</f>
        <v>0</v>
      </c>
      <c r="M22" s="518" t="s">
        <v>178</v>
      </c>
      <c r="N22" s="519" t="s">
        <v>178</v>
      </c>
      <c r="O22" s="520" t="s">
        <v>178</v>
      </c>
    </row>
    <row r="23" spans="1:15" x14ac:dyDescent="0.2">
      <c r="A23" s="25" t="s">
        <v>153</v>
      </c>
      <c r="B23" s="39" t="s">
        <v>854</v>
      </c>
      <c r="C23" s="493">
        <v>20.178000000000001</v>
      </c>
      <c r="D23" s="493">
        <v>20.178000000000001</v>
      </c>
      <c r="E23" s="493"/>
      <c r="F23" s="487">
        <f t="shared" ref="F23:F29" si="5">C23+E23</f>
        <v>20.178000000000001</v>
      </c>
      <c r="G23" s="493">
        <v>232862.76</v>
      </c>
      <c r="H23" s="493">
        <v>232862.76</v>
      </c>
      <c r="I23" s="493">
        <v>4440.5</v>
      </c>
      <c r="J23" s="488">
        <f>G23+I23</f>
        <v>237303.26</v>
      </c>
      <c r="K23" s="489">
        <f t="shared" si="2"/>
        <v>980.04121650642617</v>
      </c>
      <c r="L23" s="511">
        <f>IF('[2]T6-Zamestnanci_a_mzdy'!F23-'T6a-Zamestnanci_a_mzdy (ženy)'!F23=0,0,('[2]T6-Zamestnanci_a_mzdy'!J23-'T6a-Zamestnanci_a_mzdy (ženy)'!J23)/('[2]T6-Zamestnanci_a_mzdy'!F23-'T6a-Zamestnanci_a_mzdy (ženy)'!F23)/12)</f>
        <v>1176.3807068633537</v>
      </c>
      <c r="M23" s="518" t="s">
        <v>178</v>
      </c>
      <c r="N23" s="519" t="s">
        <v>178</v>
      </c>
      <c r="O23" s="520" t="s">
        <v>178</v>
      </c>
    </row>
    <row r="24" spans="1:15" x14ac:dyDescent="0.2">
      <c r="A24" s="25" t="s">
        <v>243</v>
      </c>
      <c r="B24" s="39" t="s">
        <v>855</v>
      </c>
      <c r="C24" s="493">
        <v>0.48099999999999998</v>
      </c>
      <c r="D24" s="493">
        <v>0.48099999999999998</v>
      </c>
      <c r="E24" s="493"/>
      <c r="F24" s="487">
        <f t="shared" si="5"/>
        <v>0.48099999999999998</v>
      </c>
      <c r="G24" s="493">
        <v>7219.97</v>
      </c>
      <c r="H24" s="493">
        <v>7219.97</v>
      </c>
      <c r="I24" s="493"/>
      <c r="J24" s="488">
        <f>G24+I24</f>
        <v>7219.97</v>
      </c>
      <c r="K24" s="489">
        <f t="shared" si="2"/>
        <v>1250.8610533610533</v>
      </c>
      <c r="L24" s="511">
        <f>IF('[2]T6-Zamestnanci_a_mzdy'!F24-'T6a-Zamestnanci_a_mzdy (ženy)'!F24=0,0,('[2]T6-Zamestnanci_a_mzdy'!J24-'T6a-Zamestnanci_a_mzdy (ženy)'!J24)/('[2]T6-Zamestnanci_a_mzdy'!F24-'T6a-Zamestnanci_a_mzdy (ženy)'!F24)/12)</f>
        <v>0</v>
      </c>
      <c r="M24" s="518" t="s">
        <v>178</v>
      </c>
      <c r="N24" s="519" t="s">
        <v>178</v>
      </c>
      <c r="O24" s="520" t="s">
        <v>178</v>
      </c>
    </row>
    <row r="25" spans="1:15" x14ac:dyDescent="0.2">
      <c r="A25" s="25" t="s">
        <v>244</v>
      </c>
      <c r="B25" s="39"/>
      <c r="C25" s="493"/>
      <c r="D25" s="493"/>
      <c r="E25" s="493"/>
      <c r="F25" s="487">
        <f t="shared" si="5"/>
        <v>0</v>
      </c>
      <c r="G25" s="493"/>
      <c r="H25" s="493"/>
      <c r="I25" s="493"/>
      <c r="J25" s="488">
        <f>G25+I25</f>
        <v>0</v>
      </c>
      <c r="K25" s="489">
        <f t="shared" si="2"/>
        <v>0</v>
      </c>
      <c r="L25" s="511">
        <f>IF('[2]T6-Zamestnanci_a_mzdy'!F25-'T6a-Zamestnanci_a_mzdy (ženy)'!F25=0,0,('[2]T6-Zamestnanci_a_mzdy'!J25-'T6a-Zamestnanci_a_mzdy (ženy)'!J25)/('[2]T6-Zamestnanci_a_mzdy'!F25-'T6a-Zamestnanci_a_mzdy (ženy)'!F25)/12)</f>
        <v>0</v>
      </c>
      <c r="M25" s="518" t="s">
        <v>178</v>
      </c>
      <c r="N25" s="519" t="s">
        <v>178</v>
      </c>
      <c r="O25" s="520" t="s">
        <v>178</v>
      </c>
    </row>
    <row r="26" spans="1:15" ht="16.5" customHeight="1" x14ac:dyDescent="0.2">
      <c r="A26" s="25" t="s">
        <v>245</v>
      </c>
      <c r="B26" s="39"/>
      <c r="C26" s="493"/>
      <c r="D26" s="493"/>
      <c r="E26" s="493"/>
      <c r="F26" s="487">
        <f t="shared" si="5"/>
        <v>0</v>
      </c>
      <c r="G26" s="493"/>
      <c r="H26" s="493"/>
      <c r="I26" s="493"/>
      <c r="J26" s="488">
        <f>G26+I26</f>
        <v>0</v>
      </c>
      <c r="K26" s="489">
        <f t="shared" si="2"/>
        <v>0</v>
      </c>
      <c r="L26" s="511">
        <f>IF('[2]T6-Zamestnanci_a_mzdy'!F26-'T6a-Zamestnanci_a_mzdy (ženy)'!F26=0,0,('[2]T6-Zamestnanci_a_mzdy'!J26-'T6a-Zamestnanci_a_mzdy (ženy)'!J26)/('[2]T6-Zamestnanci_a_mzdy'!F26-'T6a-Zamestnanci_a_mzdy (ženy)'!F26)/12)</f>
        <v>0</v>
      </c>
      <c r="M26" s="518" t="s">
        <v>178</v>
      </c>
      <c r="N26" s="519" t="s">
        <v>178</v>
      </c>
      <c r="O26" s="520" t="s">
        <v>178</v>
      </c>
    </row>
    <row r="27" spans="1:15" x14ac:dyDescent="0.2">
      <c r="A27" s="25"/>
      <c r="B27" s="23"/>
      <c r="C27" s="497"/>
      <c r="D27" s="497"/>
      <c r="E27" s="497"/>
      <c r="F27" s="498">
        <f t="shared" si="5"/>
        <v>0</v>
      </c>
      <c r="G27" s="497"/>
      <c r="H27" s="497"/>
      <c r="I27" s="497"/>
      <c r="J27" s="499"/>
      <c r="K27" s="499"/>
      <c r="L27" s="511"/>
      <c r="M27" s="521"/>
      <c r="N27" s="516"/>
      <c r="O27" s="522"/>
    </row>
    <row r="28" spans="1:15" x14ac:dyDescent="0.2">
      <c r="A28" s="25">
        <v>16</v>
      </c>
      <c r="B28" s="273" t="s">
        <v>28</v>
      </c>
      <c r="C28" s="493">
        <v>34.210999999999999</v>
      </c>
      <c r="D28" s="493">
        <v>34.210999999999999</v>
      </c>
      <c r="E28" s="493">
        <v>4</v>
      </c>
      <c r="F28" s="487">
        <f t="shared" si="5"/>
        <v>38.210999999999999</v>
      </c>
      <c r="G28" s="493">
        <v>353902.08000000002</v>
      </c>
      <c r="H28" s="493">
        <v>353902.08000000002</v>
      </c>
      <c r="I28" s="493">
        <v>61226.98</v>
      </c>
      <c r="J28" s="488">
        <f>G28+I28</f>
        <v>415129.06</v>
      </c>
      <c r="K28" s="489">
        <f t="shared" si="2"/>
        <v>905.34370556471515</v>
      </c>
      <c r="L28" s="511">
        <f>IF('[2]T6-Zamestnanci_a_mzdy'!F28-'T6a-Zamestnanci_a_mzdy (ženy)'!F28=0,0,('[2]T6-Zamestnanci_a_mzdy'!J28-'T6a-Zamestnanci_a_mzdy (ženy)'!J28)/('[2]T6-Zamestnanci_a_mzdy'!F28-'T6a-Zamestnanci_a_mzdy (ženy)'!F28)/12)</f>
        <v>1042.9570791527312</v>
      </c>
      <c r="M28" s="515">
        <v>769.21</v>
      </c>
      <c r="N28" s="516">
        <v>807.59500000000003</v>
      </c>
      <c r="O28" s="517">
        <v>1182.749</v>
      </c>
    </row>
    <row r="29" spans="1:15" x14ac:dyDescent="0.2">
      <c r="A29" s="25">
        <v>17</v>
      </c>
      <c r="B29" s="273" t="s">
        <v>29</v>
      </c>
      <c r="C29" s="493"/>
      <c r="D29" s="493"/>
      <c r="E29" s="493">
        <v>35.024999999999999</v>
      </c>
      <c r="F29" s="487">
        <f t="shared" si="5"/>
        <v>35.024999999999999</v>
      </c>
      <c r="G29" s="493">
        <v>12011.64</v>
      </c>
      <c r="H29" s="493">
        <v>12011.64</v>
      </c>
      <c r="I29" s="493">
        <v>324323.33</v>
      </c>
      <c r="J29" s="488">
        <f>G29+I29</f>
        <v>336334.97000000003</v>
      </c>
      <c r="K29" s="489">
        <f t="shared" si="2"/>
        <v>800.22595764929827</v>
      </c>
      <c r="L29" s="511">
        <f>IF('[2]T6-Zamestnanci_a_mzdy'!F29-'T6a-Zamestnanci_a_mzdy (ženy)'!F29=0,0,('[2]T6-Zamestnanci_a_mzdy'!J29-'T6a-Zamestnanci_a_mzdy (ženy)'!J29)/('[2]T6-Zamestnanci_a_mzdy'!F29-'T6a-Zamestnanci_a_mzdy (ženy)'!F29)/12)</f>
        <v>796.26017589765945</v>
      </c>
      <c r="M29" s="515">
        <v>631.71600000000001</v>
      </c>
      <c r="N29" s="516">
        <v>733.13300000000004</v>
      </c>
      <c r="O29" s="517">
        <v>819.66099999999994</v>
      </c>
    </row>
    <row r="30" spans="1:15" ht="16.5" thickBot="1" x14ac:dyDescent="0.25">
      <c r="A30" s="26">
        <v>18</v>
      </c>
      <c r="B30" s="40" t="s">
        <v>186</v>
      </c>
      <c r="C30" s="505">
        <f t="shared" ref="C30:J30" si="6">C7+C13+C16+C20+C21+C28+C29</f>
        <v>842.13700000000006</v>
      </c>
      <c r="D30" s="505">
        <f t="shared" si="6"/>
        <v>832.68200000000002</v>
      </c>
      <c r="E30" s="505">
        <f t="shared" si="6"/>
        <v>144.17699999999999</v>
      </c>
      <c r="F30" s="505">
        <f t="shared" si="6"/>
        <v>986.31400000000008</v>
      </c>
      <c r="G30" s="505">
        <f t="shared" si="6"/>
        <v>14006812.320000002</v>
      </c>
      <c r="H30" s="505">
        <f t="shared" si="6"/>
        <v>13827205.700000001</v>
      </c>
      <c r="I30" s="505">
        <f t="shared" si="6"/>
        <v>4544136.99</v>
      </c>
      <c r="J30" s="506">
        <f t="shared" si="6"/>
        <v>18550949.309999995</v>
      </c>
      <c r="K30" s="507">
        <f t="shared" si="2"/>
        <v>1567.363377687024</v>
      </c>
      <c r="L30" s="523">
        <f>IF('[2]T6-Zamestnanci_a_mzdy'!F30-'T6a-Zamestnanci_a_mzdy (ženy)'!F30=0,0,('[2]T6-Zamestnanci_a_mzdy'!J30-'T6a-Zamestnanci_a_mzdy (ženy)'!J30)/('[2]T6-Zamestnanci_a_mzdy'!F30-'T6a-Zamestnanci_a_mzdy (ženy)'!F30)/12)</f>
        <v>2138.7217092445908</v>
      </c>
      <c r="M30" s="524">
        <v>1019.655</v>
      </c>
      <c r="N30" s="525">
        <v>1461.33</v>
      </c>
      <c r="O30" s="526">
        <v>2011.4090000000001</v>
      </c>
    </row>
    <row r="31" spans="1:15" x14ac:dyDescent="0.2">
      <c r="A31" s="14"/>
      <c r="B31" s="14"/>
      <c r="C31" s="17"/>
      <c r="D31" s="14"/>
      <c r="E31" s="14"/>
      <c r="F31" s="17"/>
      <c r="G31" s="17"/>
      <c r="H31" s="17"/>
      <c r="I31" s="17"/>
      <c r="J31" s="17"/>
      <c r="L31" s="360"/>
      <c r="M31" s="360"/>
      <c r="N31" s="360"/>
      <c r="O31" s="360"/>
    </row>
    <row r="32" spans="1:15" x14ac:dyDescent="0.25">
      <c r="A32" s="707" t="s">
        <v>0</v>
      </c>
      <c r="B32" s="708"/>
      <c r="C32" s="708"/>
      <c r="D32" s="708"/>
      <c r="E32" s="708"/>
      <c r="F32" s="708"/>
      <c r="G32" s="708"/>
      <c r="H32" s="708"/>
      <c r="I32" s="708"/>
      <c r="J32" s="738"/>
      <c r="L32" s="360"/>
      <c r="M32" s="360"/>
      <c r="N32" s="360"/>
      <c r="O32" s="360"/>
    </row>
    <row r="33" spans="1:15" x14ac:dyDescent="0.25">
      <c r="A33" s="709" t="s">
        <v>606</v>
      </c>
      <c r="B33" s="710"/>
      <c r="C33" s="710"/>
      <c r="D33" s="710"/>
      <c r="E33" s="710"/>
      <c r="F33" s="710"/>
      <c r="G33" s="710"/>
      <c r="H33" s="710"/>
      <c r="I33" s="710"/>
      <c r="J33" s="711"/>
      <c r="L33" s="360"/>
      <c r="M33" s="361" t="s">
        <v>681</v>
      </c>
      <c r="N33" s="360"/>
      <c r="O33" s="360"/>
    </row>
    <row r="34" spans="1:15" ht="50.25" customHeight="1" x14ac:dyDescent="0.2">
      <c r="B34" s="712" t="s">
        <v>734</v>
      </c>
      <c r="C34" s="712"/>
      <c r="D34" s="712"/>
      <c r="E34" s="712"/>
      <c r="F34" s="712"/>
      <c r="G34" s="712"/>
      <c r="H34" s="712"/>
      <c r="I34" s="712"/>
      <c r="J34" s="712"/>
      <c r="L34" s="360"/>
      <c r="M34" s="360"/>
      <c r="N34" s="360"/>
      <c r="O34" s="360"/>
    </row>
    <row r="35" spans="1:15" x14ac:dyDescent="0.2">
      <c r="B35" s="393" t="s">
        <v>547</v>
      </c>
      <c r="C35" s="394"/>
      <c r="D35" s="394"/>
      <c r="E35" s="394"/>
      <c r="F35" s="394"/>
      <c r="G35" s="394"/>
      <c r="H35" s="394"/>
      <c r="I35" s="394"/>
      <c r="J35" s="394"/>
      <c r="L35" s="360"/>
      <c r="M35" s="360"/>
      <c r="N35" s="360"/>
      <c r="O35" s="360"/>
    </row>
    <row r="36" spans="1:15" x14ac:dyDescent="0.2">
      <c r="B36" s="393" t="s">
        <v>548</v>
      </c>
      <c r="C36" s="394"/>
      <c r="D36" s="394"/>
      <c r="E36" s="394"/>
      <c r="F36" s="394"/>
      <c r="G36" s="394"/>
      <c r="H36" s="394"/>
      <c r="I36" s="394"/>
      <c r="J36" s="394"/>
    </row>
    <row r="37" spans="1:15" x14ac:dyDescent="0.2">
      <c r="B37" s="393" t="s">
        <v>549</v>
      </c>
      <c r="C37" s="394"/>
      <c r="D37" s="394"/>
      <c r="E37" s="394"/>
      <c r="F37" s="394"/>
      <c r="G37" s="394"/>
      <c r="H37" s="394"/>
      <c r="I37" s="394"/>
      <c r="J37" s="394"/>
    </row>
  </sheetData>
  <mergeCells count="20">
    <mergeCell ref="A1:K1"/>
    <mergeCell ref="A2:K2"/>
    <mergeCell ref="A3:A5"/>
    <mergeCell ref="B3:B5"/>
    <mergeCell ref="C3:F3"/>
    <mergeCell ref="G3:G5"/>
    <mergeCell ref="H3:H4"/>
    <mergeCell ref="I3:I5"/>
    <mergeCell ref="J3:J5"/>
    <mergeCell ref="K3:K5"/>
    <mergeCell ref="N3:N5"/>
    <mergeCell ref="O3:O5"/>
    <mergeCell ref="C4:C5"/>
    <mergeCell ref="E4:E5"/>
    <mergeCell ref="F4:F5"/>
    <mergeCell ref="A32:J32"/>
    <mergeCell ref="A33:J33"/>
    <mergeCell ref="B34:J34"/>
    <mergeCell ref="L3:L5"/>
    <mergeCell ref="M3:M5"/>
  </mergeCells>
  <printOptions gridLines="1"/>
  <pageMargins left="0.2" right="0.19" top="0.8" bottom="0.39370078740157483" header="0.51181102362204722" footer="0.27559055118110237"/>
  <pageSetup paperSize="9" scale="5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2"/>
  <sheetViews>
    <sheetView zoomScale="90" zoomScaleNormal="90" workbookViewId="0">
      <pane xSplit="2" ySplit="4" topLeftCell="C5" activePane="bottomRight" state="frozen"/>
      <selection pane="topRight" activeCell="C1" sqref="C1"/>
      <selection pane="bottomLeft" activeCell="A7" sqref="A7"/>
      <selection pane="bottomRight" activeCell="H9" sqref="H9"/>
    </sheetView>
  </sheetViews>
  <sheetFormatPr defaultColWidth="9.140625" defaultRowHeight="15.75" x14ac:dyDescent="0.25"/>
  <cols>
    <col min="1" max="1" width="9.140625" style="147"/>
    <col min="2" max="2" width="69.7109375" style="147" customWidth="1"/>
    <col min="3" max="3" width="18" style="147" bestFit="1" customWidth="1"/>
    <col min="4" max="4" width="20.28515625" style="147" bestFit="1" customWidth="1"/>
    <col min="5" max="5" width="26.42578125" style="147" customWidth="1"/>
    <col min="6" max="6" width="15.42578125" style="147" customWidth="1"/>
    <col min="7" max="7" width="12" style="147" customWidth="1"/>
    <col min="8" max="16384" width="9.140625" style="147"/>
  </cols>
  <sheetData>
    <row r="1" spans="1:7" ht="39.75" customHeight="1" thickBot="1" x14ac:dyDescent="0.3">
      <c r="A1" s="747" t="s">
        <v>821</v>
      </c>
      <c r="B1" s="748"/>
      <c r="C1" s="748"/>
      <c r="D1" s="748"/>
      <c r="E1" s="749"/>
    </row>
    <row r="2" spans="1:7" ht="44.25" customHeight="1" thickBot="1" x14ac:dyDescent="0.3">
      <c r="A2" s="750" t="s">
        <v>902</v>
      </c>
      <c r="B2" s="751"/>
      <c r="C2" s="751"/>
      <c r="D2" s="751"/>
      <c r="E2" s="752"/>
    </row>
    <row r="3" spans="1:7" ht="65.25" customHeight="1" x14ac:dyDescent="0.25">
      <c r="A3" s="322" t="s">
        <v>114</v>
      </c>
      <c r="B3" s="323" t="s">
        <v>191</v>
      </c>
      <c r="C3" s="324" t="s">
        <v>658</v>
      </c>
      <c r="D3" s="324" t="s">
        <v>694</v>
      </c>
      <c r="E3" s="325" t="s">
        <v>577</v>
      </c>
    </row>
    <row r="4" spans="1:7" ht="26.25" customHeight="1" x14ac:dyDescent="0.25">
      <c r="A4" s="326"/>
      <c r="B4" s="321"/>
      <c r="C4" s="320" t="s">
        <v>157</v>
      </c>
      <c r="D4" s="320" t="s">
        <v>158</v>
      </c>
      <c r="E4" s="327" t="s">
        <v>657</v>
      </c>
    </row>
    <row r="5" spans="1:7" ht="35.25" customHeight="1" thickBot="1" x14ac:dyDescent="0.3">
      <c r="A5" s="331">
        <v>1</v>
      </c>
      <c r="B5" s="332" t="s">
        <v>775</v>
      </c>
      <c r="C5" s="333">
        <v>3226248.25</v>
      </c>
      <c r="D5" s="333">
        <v>14391</v>
      </c>
      <c r="E5" s="334">
        <v>3240639.25</v>
      </c>
      <c r="F5" s="347"/>
      <c r="G5" s="341"/>
    </row>
    <row r="6" spans="1:7" ht="30.75" customHeight="1" thickTop="1" x14ac:dyDescent="0.25">
      <c r="A6" s="329">
        <v>2</v>
      </c>
      <c r="B6" s="330" t="s">
        <v>822</v>
      </c>
      <c r="C6" s="337">
        <v>4239</v>
      </c>
      <c r="D6" s="337">
        <v>16</v>
      </c>
      <c r="E6" s="338">
        <f>C6+D6</f>
        <v>4255</v>
      </c>
      <c r="F6" s="335"/>
    </row>
    <row r="7" spans="1:7" ht="31.5" customHeight="1" thickBot="1" x14ac:dyDescent="0.3">
      <c r="A7" s="233">
        <v>3</v>
      </c>
      <c r="B7" s="328" t="s">
        <v>248</v>
      </c>
      <c r="C7" s="336">
        <f>IF(C6=0,0,+C5/C6)</f>
        <v>761.08710780844535</v>
      </c>
      <c r="D7" s="336">
        <f t="shared" ref="D7:E7" si="0">IF(D6=0,0,+D5/D6)</f>
        <v>899.4375</v>
      </c>
      <c r="E7" s="339">
        <f t="shared" si="0"/>
        <v>761.60734430082255</v>
      </c>
    </row>
    <row r="9" spans="1:7" x14ac:dyDescent="0.25">
      <c r="A9" s="340" t="s">
        <v>676</v>
      </c>
    </row>
    <row r="10" spans="1:7" x14ac:dyDescent="0.25">
      <c r="A10" s="147" t="s">
        <v>677</v>
      </c>
    </row>
    <row r="12" spans="1:7" x14ac:dyDescent="0.25">
      <c r="A12" s="753" t="s">
        <v>689</v>
      </c>
      <c r="B12" s="753"/>
    </row>
  </sheetData>
  <mergeCells count="3">
    <mergeCell ref="A1:E1"/>
    <mergeCell ref="A2:E2"/>
    <mergeCell ref="A12:B12"/>
  </mergeCells>
  <pageMargins left="0.45" right="0.33"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H15"/>
  <sheetViews>
    <sheetView zoomScale="90" zoomScaleNormal="90" workbookViewId="0">
      <pane xSplit="2" ySplit="5" topLeftCell="C12" activePane="bottomRight" state="frozen"/>
      <selection pane="topRight" activeCell="C1" sqref="C1"/>
      <selection pane="bottomLeft" activeCell="A6" sqref="A6"/>
      <selection pane="bottomRight" activeCell="E6" sqref="E6"/>
    </sheetView>
  </sheetViews>
  <sheetFormatPr defaultColWidth="9.140625" defaultRowHeight="15.75" x14ac:dyDescent="0.2"/>
  <cols>
    <col min="1" max="1" width="8.140625" style="15" customWidth="1"/>
    <col min="2" max="2" width="93.140625" style="61" customWidth="1"/>
    <col min="3" max="3" width="17.28515625" style="15" customWidth="1"/>
    <col min="4" max="4" width="17.140625" style="15" customWidth="1"/>
    <col min="5" max="5" width="15.7109375" style="15" customWidth="1"/>
    <col min="6" max="6" width="18" style="15" customWidth="1"/>
    <col min="7" max="7" width="7.5703125" style="15" customWidth="1"/>
    <col min="8" max="16384" width="9.140625" style="15"/>
  </cols>
  <sheetData>
    <row r="1" spans="1:8" ht="50.1" customHeight="1" thickBot="1" x14ac:dyDescent="0.25">
      <c r="A1" s="760" t="s">
        <v>823</v>
      </c>
      <c r="B1" s="761"/>
      <c r="C1" s="761"/>
      <c r="D1" s="761"/>
      <c r="E1" s="761"/>
      <c r="F1" s="762"/>
      <c r="G1" s="149"/>
      <c r="H1" s="20"/>
    </row>
    <row r="2" spans="1:8" ht="36.75" customHeight="1" x14ac:dyDescent="0.2">
      <c r="A2" s="725" t="s">
        <v>898</v>
      </c>
      <c r="B2" s="771"/>
      <c r="C2" s="772" t="s">
        <v>600</v>
      </c>
      <c r="D2" s="772"/>
      <c r="E2" s="772"/>
      <c r="F2" s="773"/>
      <c r="G2" s="150"/>
    </row>
    <row r="3" spans="1:8" x14ac:dyDescent="0.2">
      <c r="A3" s="769" t="s">
        <v>114</v>
      </c>
      <c r="B3" s="767" t="s">
        <v>191</v>
      </c>
      <c r="C3" s="763">
        <v>2020</v>
      </c>
      <c r="D3" s="764"/>
      <c r="E3" s="765">
        <v>2021</v>
      </c>
      <c r="F3" s="766"/>
      <c r="G3" s="150"/>
    </row>
    <row r="4" spans="1:8" ht="69" customHeight="1" x14ac:dyDescent="0.2">
      <c r="A4" s="770"/>
      <c r="B4" s="768"/>
      <c r="C4" s="102" t="s">
        <v>555</v>
      </c>
      <c r="D4" s="102" t="s">
        <v>105</v>
      </c>
      <c r="E4" s="102" t="s">
        <v>555</v>
      </c>
      <c r="F4" s="24" t="s">
        <v>149</v>
      </c>
      <c r="G4" s="150"/>
    </row>
    <row r="5" spans="1:8" x14ac:dyDescent="0.2">
      <c r="A5" s="105"/>
      <c r="B5" s="81"/>
      <c r="C5" s="30" t="s">
        <v>157</v>
      </c>
      <c r="D5" s="30" t="s">
        <v>158</v>
      </c>
      <c r="E5" s="78" t="s">
        <v>159</v>
      </c>
      <c r="F5" s="88" t="s">
        <v>165</v>
      </c>
      <c r="G5" s="150"/>
    </row>
    <row r="6" spans="1:8" ht="38.25" customHeight="1" x14ac:dyDescent="0.2">
      <c r="A6" s="25">
        <v>1</v>
      </c>
      <c r="B6" s="82" t="s">
        <v>31</v>
      </c>
      <c r="C6" s="130">
        <v>467120</v>
      </c>
      <c r="D6" s="131" t="s">
        <v>178</v>
      </c>
      <c r="E6" s="130">
        <v>399550</v>
      </c>
      <c r="F6" s="132" t="s">
        <v>178</v>
      </c>
      <c r="G6" s="150"/>
    </row>
    <row r="7" spans="1:8" ht="38.25" customHeight="1" x14ac:dyDescent="0.2">
      <c r="A7" s="25">
        <f>A6+1</f>
        <v>2</v>
      </c>
      <c r="B7" s="82" t="s">
        <v>201</v>
      </c>
      <c r="C7" s="131" t="s">
        <v>178</v>
      </c>
      <c r="D7" s="68">
        <v>2512</v>
      </c>
      <c r="E7" s="131" t="s">
        <v>178</v>
      </c>
      <c r="F7" s="72">
        <v>2111</v>
      </c>
      <c r="G7" s="150"/>
    </row>
    <row r="8" spans="1:8" ht="38.25" customHeight="1" x14ac:dyDescent="0.2">
      <c r="A8" s="25">
        <f>A7+1</f>
        <v>3</v>
      </c>
      <c r="B8" s="82" t="s">
        <v>569</v>
      </c>
      <c r="C8" s="131" t="s">
        <v>178</v>
      </c>
      <c r="D8" s="68">
        <v>352</v>
      </c>
      <c r="E8" s="131" t="s">
        <v>178</v>
      </c>
      <c r="F8" s="72">
        <v>287</v>
      </c>
      <c r="G8" s="150"/>
    </row>
    <row r="9" spans="1:8" ht="35.25" customHeight="1" x14ac:dyDescent="0.2">
      <c r="A9" s="25">
        <f>A8+1</f>
        <v>4</v>
      </c>
      <c r="B9" s="58" t="s">
        <v>533</v>
      </c>
      <c r="C9" s="130">
        <v>218002</v>
      </c>
      <c r="D9" s="131" t="s">
        <v>178</v>
      </c>
      <c r="E9" s="133">
        <f>+C11</f>
        <v>395901</v>
      </c>
      <c r="F9" s="132" t="s">
        <v>178</v>
      </c>
      <c r="G9" s="150"/>
    </row>
    <row r="10" spans="1:8" ht="37.5" customHeight="1" x14ac:dyDescent="0.2">
      <c r="A10" s="25">
        <f>A9+1</f>
        <v>5</v>
      </c>
      <c r="B10" s="58" t="s">
        <v>566</v>
      </c>
      <c r="C10" s="130">
        <v>645019</v>
      </c>
      <c r="D10" s="131" t="s">
        <v>178</v>
      </c>
      <c r="E10" s="134">
        <v>205386</v>
      </c>
      <c r="F10" s="132" t="s">
        <v>178</v>
      </c>
      <c r="G10" s="150"/>
    </row>
    <row r="11" spans="1:8" ht="33" customHeight="1" x14ac:dyDescent="0.2">
      <c r="A11" s="25">
        <v>6</v>
      </c>
      <c r="B11" s="58" t="s">
        <v>135</v>
      </c>
      <c r="C11" s="135">
        <f>+C9+C10-C6</f>
        <v>395901</v>
      </c>
      <c r="D11" s="131" t="s">
        <v>178</v>
      </c>
      <c r="E11" s="133">
        <f>+E9+E10-E6</f>
        <v>201737</v>
      </c>
      <c r="F11" s="132" t="s">
        <v>178</v>
      </c>
      <c r="G11" s="150"/>
    </row>
    <row r="12" spans="1:8" ht="36" customHeight="1" thickBot="1" x14ac:dyDescent="0.25">
      <c r="A12" s="26">
        <v>7</v>
      </c>
      <c r="B12" s="70" t="s">
        <v>136</v>
      </c>
      <c r="C12" s="136">
        <f>IF(C6=0,0,C6/D7)</f>
        <v>185.95541401273886</v>
      </c>
      <c r="D12" s="137" t="s">
        <v>178</v>
      </c>
      <c r="E12" s="136">
        <f>IF(E6=0,0,E6/F7)</f>
        <v>189.27048792041685</v>
      </c>
      <c r="F12" s="138" t="s">
        <v>178</v>
      </c>
      <c r="G12" s="150"/>
    </row>
    <row r="13" spans="1:8" x14ac:dyDescent="0.2">
      <c r="B13" s="17"/>
      <c r="G13" s="150"/>
    </row>
    <row r="14" spans="1:8" x14ac:dyDescent="0.2">
      <c r="A14" s="754" t="s">
        <v>36</v>
      </c>
      <c r="B14" s="755"/>
      <c r="C14" s="755"/>
      <c r="D14" s="755"/>
      <c r="E14" s="755"/>
      <c r="F14" s="756"/>
      <c r="G14" s="150"/>
    </row>
    <row r="15" spans="1:8" x14ac:dyDescent="0.2">
      <c r="A15" s="757" t="s">
        <v>231</v>
      </c>
      <c r="B15" s="758"/>
      <c r="C15" s="758"/>
      <c r="D15" s="758"/>
      <c r="E15" s="758"/>
      <c r="F15" s="759"/>
      <c r="G15" s="150"/>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802F3-CAF1-414B-986B-3ACC0176C017}">
  <ds:schemaRefs>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24</vt:i4>
      </vt:variant>
      <vt:variant>
        <vt:lpstr>Pomenované rozsahy</vt:lpstr>
      </vt:variant>
      <vt:variant>
        <vt:i4>22</vt:i4>
      </vt:variant>
    </vt:vector>
  </HeadingPairs>
  <TitlesOfParts>
    <vt:vector size="46" baseType="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T16 - Štruktúra hotovosti</vt:lpstr>
      <vt:lpstr>T17-Dotácie zo ŠF EU-nová</vt:lpstr>
      <vt:lpstr>T18-Ostatné dotácie z kap MŠ SR</vt:lpstr>
      <vt:lpstr>T19-Štip_ z vlastných </vt:lpstr>
      <vt:lpstr>T20_motivačné štipendiá_nová</vt:lpstr>
      <vt:lpstr>T21-štruktúra_384</vt:lpstr>
      <vt:lpstr>T22_Výnosy_soc_oblasť</vt:lpstr>
      <vt:lpstr>T23_Náklady_soc_oblasť</vt:lpstr>
      <vt:lpstr>T24__Aktíva</vt:lpstr>
      <vt:lpstr>'T10-ŠJ '!Oblasť_tlače</vt:lpstr>
      <vt:lpstr>'T11-Zdroje KV'!Oblasť_tlače</vt:lpstr>
      <vt:lpstr>'T12-KV'!Oblasť_tlače</vt:lpstr>
      <vt:lpstr>'T13-Fondy'!Oblasť_tlače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PC</cp:lastModifiedBy>
  <cp:lastPrinted>2022-05-06T10:05:23Z</cp:lastPrinted>
  <dcterms:created xsi:type="dcterms:W3CDTF">2002-06-05T18:53:25Z</dcterms:created>
  <dcterms:modified xsi:type="dcterms:W3CDTF">2022-05-27T07:51:40Z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