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D:\WEBUPJS\0 WORD PRESS web 2026\Ekonomické odd\"/>
    </mc:Choice>
  </mc:AlternateContent>
  <xr:revisionPtr revIDLastSave="0" documentId="8_{D4F2697C-AD8C-42AF-A0DE-E05478970CC4}" xr6:coauthVersionLast="47" xr6:coauthVersionMax="47" xr10:uidLastSave="{00000000-0000-0000-0000-000000000000}"/>
  <bookViews>
    <workbookView xWindow="28680" yWindow="-120" windowWidth="29040" windowHeight="15720" tabRatio="751" activeTab="12" xr2:uid="{00000000-000D-0000-FFFF-FFFF00000000}"/>
  </bookViews>
  <sheets>
    <sheet name="Uvod" sheetId="31" r:id="rId1"/>
    <sheet name="VstupyUPJS" sheetId="1" r:id="rId2"/>
    <sheet name="VstupySR" sheetId="23" r:id="rId3"/>
    <sheet name="valorizacia" sheetId="29" r:id="rId4"/>
    <sheet name=" rozpis 2026" sheetId="4" r:id="rId5"/>
    <sheet name="07711-mzdy" sheetId="14" r:id="rId6"/>
    <sheet name="07711_07712-TaS_" sheetId="12" r:id="rId7"/>
    <sheet name="07712-mzdy" sheetId="15" r:id="rId8"/>
    <sheet name="Vykony" sheetId="27" r:id="rId9"/>
    <sheet name="VER-22" sheetId="26" r:id="rId10"/>
    <sheet name="Granty" sheetId="28" r:id="rId11"/>
    <sheet name="07712-DoktStip" sheetId="13" r:id="rId12"/>
    <sheet name="07715-stipendia" sheetId="3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AMO_UniqueIdentifier" hidden="1">"'95bc7c00-fbd2-4af4-8554-0d283ae41af0'"</definedName>
    <definedName name="aaa" hidden="1">3</definedName>
    <definedName name="absolventi" localSheetId="0">#REF!</definedName>
    <definedName name="absolventi">#REF!</definedName>
    <definedName name="AUBanskáBystrica" localSheetId="0">#REF!</definedName>
    <definedName name="AUBanskáBystrica">#REF!</definedName>
    <definedName name="Bc_p" localSheetId="0">#REF!</definedName>
    <definedName name="Bc_p">#REF!</definedName>
    <definedName name="Bc_v" localSheetId="0">#REF!</definedName>
    <definedName name="Bc_v">#REF!</definedName>
    <definedName name="BD">[1]DATA!$N:$N</definedName>
    <definedName name="D_Subjekty_VS" localSheetId="0">#REF!</definedName>
    <definedName name="D_Subjekty_VS">#REF!</definedName>
    <definedName name="Datum" localSheetId="4">#REF!</definedName>
    <definedName name="Datum" localSheetId="6">#REF!</definedName>
    <definedName name="Datum" localSheetId="5">#REF!</definedName>
    <definedName name="Datum" localSheetId="11">#REF!</definedName>
    <definedName name="Datum" localSheetId="7">#REF!</definedName>
    <definedName name="Datum" localSheetId="10">[2]VstupySR!$B$2</definedName>
    <definedName name="Datum" localSheetId="0">#REF!</definedName>
    <definedName name="Datum" localSheetId="9">[2]VstupySR!$B$2</definedName>
    <definedName name="Datum" localSheetId="2">VstupySR!$B$2</definedName>
    <definedName name="Datum" localSheetId="8">[2]VstupySR!$B$2</definedName>
    <definedName name="Datum">#REF!</definedName>
    <definedName name="DatumASUPJS" localSheetId="4">#REF!</definedName>
    <definedName name="DatumASUPJS" localSheetId="6">#REF!</definedName>
    <definedName name="DatumASUPJS" localSheetId="5">#REF!</definedName>
    <definedName name="DatumASUPJS" localSheetId="11">#REF!</definedName>
    <definedName name="DatumASUPJS" localSheetId="7">#REF!</definedName>
    <definedName name="DatumASUPJS" localSheetId="10">[2]VstupySR!#REF!</definedName>
    <definedName name="DatumASUPJS" localSheetId="0">#REF!</definedName>
    <definedName name="DatumASUPJS" localSheetId="9">[2]VstupySR!#REF!</definedName>
    <definedName name="DatumASUPJS" localSheetId="2">VstupySR!#REF!</definedName>
    <definedName name="DatumASUPJS" localSheetId="8">[2]VstupySR!#REF!</definedName>
    <definedName name="DatumASUPJS">#REF!</definedName>
    <definedName name="DPD">[1]DATA!$P:$P</definedName>
    <definedName name="Drš" localSheetId="0">#REF!</definedName>
    <definedName name="Drš">#REF!</definedName>
    <definedName name="DrŠ_denní" comment="Počet denných doktorandov" localSheetId="0">#REF!</definedName>
    <definedName name="DrŠ_denní" comment="Počet denných doktorandov">#REF!</definedName>
    <definedName name="EUBratislava" localSheetId="0">#REF!</definedName>
    <definedName name="EUBratislava">#REF!</definedName>
    <definedName name="EUCA" localSheetId="0">#REF!</definedName>
    <definedName name="EUCA">#REF!</definedName>
    <definedName name="exc" localSheetId="0">#REF!</definedName>
    <definedName name="exc">#REF!</definedName>
    <definedName name="exc_G" localSheetId="0">#REF!</definedName>
    <definedName name="exc_G">#REF!</definedName>
    <definedName name="exc_vvs" localSheetId="0">#REF!</definedName>
    <definedName name="exc_vvs">#REF!</definedName>
    <definedName name="Fak_abs" comment="Názov fakulty v absolventoch" localSheetId="0">#REF!</definedName>
    <definedName name="Fak_abs" comment="Názov fakulty v absolventoch">#REF!</definedName>
    <definedName name="faknez" localSheetId="0">#REF!</definedName>
    <definedName name="faknez">#REF!</definedName>
    <definedName name="Fakulta" localSheetId="10">'[3]T5b-studenti'!$E:$E</definedName>
    <definedName name="Fakulta" localSheetId="0">#REF!</definedName>
    <definedName name="Fakulta" localSheetId="9">'[3]T5b-studenti'!$E:$E</definedName>
    <definedName name="Fakulta" localSheetId="8">'[3]T5b-studenti'!$E:$E</definedName>
    <definedName name="Fakulta">#REF!</definedName>
    <definedName name="form" comment="forma študia, denna=1, externa=2" localSheetId="0">#REF!</definedName>
    <definedName name="form" comment="forma študia, denna=1, externa=2">#REF!</definedName>
    <definedName name="fun">[1]DATA!$G:$G</definedName>
    <definedName name="GmP" localSheetId="0">#REF!</definedName>
    <definedName name="GmP">#REF!</definedName>
    <definedName name="GmV" localSheetId="0">#REF!</definedName>
    <definedName name="GmV">#REF!</definedName>
    <definedName name="K_KAP" localSheetId="10">'[4]T3-vstupy'!$C$133</definedName>
    <definedName name="K_KAP" localSheetId="0">#REF!</definedName>
    <definedName name="K_KAP" localSheetId="9">'[4]T3-vstupy'!$C$133</definedName>
    <definedName name="K_KAP" localSheetId="8">'[4]T3-vstupy'!$C$133</definedName>
    <definedName name="K_KAP">#REF!</definedName>
    <definedName name="K_ŠpP" localSheetId="10">'[4]T3-vstupy'!$C$57</definedName>
    <definedName name="K_ŠpP" localSheetId="0">#REF!</definedName>
    <definedName name="K_ŠpP" localSheetId="9">'[4]T3-vstupy'!$C$57</definedName>
    <definedName name="K_ŠpP" localSheetId="8">'[4]T3-vstupy'!$C$57</definedName>
    <definedName name="K_ŠpP">#REF!</definedName>
    <definedName name="K_TaS" localSheetId="10">'[4]T3-vstupy'!$C$82</definedName>
    <definedName name="K_TaS" localSheetId="0">#REF!</definedName>
    <definedName name="K_TaS" localSheetId="9">'[4]T3-vstupy'!$C$82</definedName>
    <definedName name="K_TaS" localSheetId="8">'[4]T3-vstupy'!$C$82</definedName>
    <definedName name="K_TaS">#REF!</definedName>
    <definedName name="K_VŠO" localSheetId="10">'[4]T3-vstupy'!$C$55</definedName>
    <definedName name="K_VŠO" localSheetId="0">#REF!</definedName>
    <definedName name="K_VŠO" localSheetId="9">'[4]T3-vstupy'!$C$55</definedName>
    <definedName name="K_VŠO" localSheetId="8">'[4]T3-vstupy'!$C$55</definedName>
    <definedName name="K_VŠO">#REF!</definedName>
    <definedName name="KKS_doc" localSheetId="10">'[4]T3-vstupy'!$C$44</definedName>
    <definedName name="KKS_doc" localSheetId="0">#REF!</definedName>
    <definedName name="KKS_doc" localSheetId="9">'[4]T3-vstupy'!$C$44</definedName>
    <definedName name="KKS_doc" localSheetId="8">'[4]T3-vstupy'!$C$44</definedName>
    <definedName name="KKS_doc">#REF!</definedName>
    <definedName name="KKS_ost" localSheetId="10">'[4]T3-vstupy'!$C$46</definedName>
    <definedName name="KKS_ost" localSheetId="0">#REF!</definedName>
    <definedName name="KKS_ost" localSheetId="9">'[4]T3-vstupy'!$C$46</definedName>
    <definedName name="KKS_ost" localSheetId="8">'[4]T3-vstupy'!$C$46</definedName>
    <definedName name="KKS_ost">#REF!</definedName>
    <definedName name="KKS_phd" localSheetId="10">'[4]T3-vstupy'!$C$45</definedName>
    <definedName name="KKS_phd" localSheetId="0">#REF!</definedName>
    <definedName name="KKS_phd" localSheetId="9">'[4]T3-vstupy'!$C$45</definedName>
    <definedName name="KKS_phd" localSheetId="8">'[4]T3-vstupy'!$C$45</definedName>
    <definedName name="KKS_phd">#REF!</definedName>
    <definedName name="KKS_prof" localSheetId="10">'[4]T3-vstupy'!$C$43</definedName>
    <definedName name="KKS_prof" localSheetId="0">#REF!</definedName>
    <definedName name="KKS_prof" localSheetId="9">'[4]T3-vstupy'!$C$43</definedName>
    <definedName name="KKS_prof" localSheetId="8">'[4]T3-vstupy'!$C$43</definedName>
    <definedName name="KKS_prof">#REF!</definedName>
    <definedName name="Kod_šp" localSheetId="0">#REF!</definedName>
    <definedName name="Kod_šp">#REF!</definedName>
    <definedName name="KOD_VVŠ" localSheetId="0">#REF!</definedName>
    <definedName name="KOD_VVŠ">#REF!</definedName>
    <definedName name="koef_kp" localSheetId="10">'[4]T2-KO'!$B$5:$K$26</definedName>
    <definedName name="koef_kp" localSheetId="0">#REF!</definedName>
    <definedName name="koef_kp" localSheetId="9">'[4]T2-KO'!$B$5:$K$26</definedName>
    <definedName name="koef_kp" localSheetId="8">'[4]T2-KO'!$B$5:$K$26</definedName>
    <definedName name="koef_kp">#REF!</definedName>
    <definedName name="koef_PV" localSheetId="10">'[4]T3-vstupy'!$C$78</definedName>
    <definedName name="koef_PV" localSheetId="0">#REF!</definedName>
    <definedName name="koef_PV" localSheetId="9">'[4]T3-vstupy'!$C$78</definedName>
    <definedName name="koef_PV" localSheetId="8">'[4]T3-vstupy'!$C$78</definedName>
    <definedName name="koef_PV">#REF!</definedName>
    <definedName name="koef_VV" localSheetId="10">'[4]T3-vstupy'!$C$79</definedName>
    <definedName name="koef_VV" localSheetId="0">#REF!</definedName>
    <definedName name="koef_VV" localSheetId="9">'[4]T3-vstupy'!$C$79</definedName>
    <definedName name="koef_VV" localSheetId="8">'[4]T3-vstupy'!$C$79</definedName>
    <definedName name="koef_VV">#REF!</definedName>
    <definedName name="kpn_ca_do" localSheetId="10">'[4]T2-KO'!$J$29</definedName>
    <definedName name="kpn_ca_do" localSheetId="0">#REF!</definedName>
    <definedName name="kpn_ca_do" localSheetId="9">'[4]T2-KO'!$J$29</definedName>
    <definedName name="kpn_ca_do" localSheetId="8">'[4]T2-KO'!$J$29</definedName>
    <definedName name="kpn_ca_do">#REF!</definedName>
    <definedName name="kpn_ca_nad" localSheetId="10">'[4]T2-KO'!$J$30</definedName>
    <definedName name="kpn_ca_nad" localSheetId="0">#REF!</definedName>
    <definedName name="kpn_ca_nad" localSheetId="9">'[4]T2-KO'!$J$30</definedName>
    <definedName name="kpn_ca_nad" localSheetId="8">'[4]T2-KO'!$J$30</definedName>
    <definedName name="kpn_ca_nad">#REF!</definedName>
    <definedName name="Kš_TaS" localSheetId="10">'[4]T3-vstupy'!$C$132</definedName>
    <definedName name="Kš_TaS" localSheetId="0">#REF!</definedName>
    <definedName name="Kš_TaS" localSheetId="9">'[4]T3-vstupy'!$C$132</definedName>
    <definedName name="Kš_TaS" localSheetId="8">'[4]T3-vstupy'!$C$132</definedName>
    <definedName name="Kš_TaS">#REF!</definedName>
    <definedName name="KURužomberok" localSheetId="0">#REF!</definedName>
    <definedName name="KURužomberok">#REF!</definedName>
    <definedName name="Kval" localSheetId="10">'[4]T3-vstupy'!$C$129</definedName>
    <definedName name="Kval" localSheetId="0">#REF!</definedName>
    <definedName name="Kval" localSheetId="9">'[4]T3-vstupy'!$C$129</definedName>
    <definedName name="Kval" localSheetId="8">'[4]T3-vstupy'!$C$129</definedName>
    <definedName name="Kval">#REF!</definedName>
    <definedName name="lev_abs" comment="stupen študia pre absolventoch" localSheetId="0">#REF!</definedName>
    <definedName name="lev_abs" comment="stupen študia pre absolventoch">#REF!</definedName>
    <definedName name="level" comment="level = stupeň študia; bakalar=1;druhy=2;Drš=3;spojite=4" localSheetId="0">#REF!</definedName>
    <definedName name="level" comment="level = stupeň študia; bakalar=1;druhy=2;Drš=3;spojite=4">#REF!</definedName>
    <definedName name="MI" localSheetId="0">#REF!</definedName>
    <definedName name="MI">#REF!</definedName>
    <definedName name="mot_odb" localSheetId="10">'[3]T5b-studenti'!$AO:$AO</definedName>
    <definedName name="mot_odb" localSheetId="0">#REF!</definedName>
    <definedName name="mot_odb" localSheetId="9">'[3]T5b-studenti'!$AO:$AO</definedName>
    <definedName name="mot_odb" localSheetId="8">'[3]T5b-studenti'!$AO:$AO</definedName>
    <definedName name="mot_odb">#REF!</definedName>
    <definedName name="mot_zak" comment="študenti pre motivačne štipendia základné" localSheetId="0">#REF!</definedName>
    <definedName name="mot_zak" comment="študenti pre motivačne štipendia základné">#REF!</definedName>
    <definedName name="motštip" localSheetId="10">'[4]T3-vstupy'!$C$135</definedName>
    <definedName name="motštip" localSheetId="0">#REF!</definedName>
    <definedName name="motštip" localSheetId="9">'[4]T3-vstupy'!$C$135</definedName>
    <definedName name="motštip" localSheetId="8">'[4]T3-vstupy'!$C$135</definedName>
    <definedName name="motštip">#REF!</definedName>
    <definedName name="motštip_ŠO" localSheetId="10">'[4]T3-vstupy'!$C$136</definedName>
    <definedName name="motštip_ŠO" localSheetId="0">#REF!</definedName>
    <definedName name="motštip_ŠO" localSheetId="9">'[4]T3-vstupy'!$C$136</definedName>
    <definedName name="motštip_ŠO" localSheetId="8">'[4]T3-vstupy'!$C$136</definedName>
    <definedName name="motštip_ŠO">#REF!</definedName>
    <definedName name="n" localSheetId="0">#REF!</definedName>
    <definedName name="n">#REF!</definedName>
    <definedName name="nefinanc">1</definedName>
    <definedName name="neuči_val" localSheetId="10">'[4]T3-vstupy'!$C$139</definedName>
    <definedName name="neuči_val" localSheetId="0">#REF!</definedName>
    <definedName name="neuči_val" localSheetId="9">'[4]T3-vstupy'!$C$139</definedName>
    <definedName name="neuči_val" localSheetId="8">'[4]T3-vstupy'!$C$139</definedName>
    <definedName name="neuči_val">#REF!</definedName>
    <definedName name="nezam_a" comment="Nezamestnaný absolventi" localSheetId="0">#REF!</definedName>
    <definedName name="nezam_a" comment="Nezamestnaný absolventi">#REF!</definedName>
    <definedName name="_xlnm.Print_Area" localSheetId="5">'07711-mzdy'!$A$1:$L$63</definedName>
    <definedName name="_xlnm.Print_Area" localSheetId="11">'07712-DoktStip'!$A$1:$I$26</definedName>
    <definedName name="_xlnm.Print_Area" localSheetId="2">VstupySR!$A$5:$L$74</definedName>
    <definedName name="_xlnm.Print_Area" localSheetId="8">Vykony!$A$1:$Q$124</definedName>
    <definedName name="osv" comment="Osobne výdavky  MP + odvody" localSheetId="0">#REF!</definedName>
    <definedName name="osv" comment="Osobne výdavky  MP + odvody">#REF!</definedName>
    <definedName name="P_dp" localSheetId="0">#REF!</definedName>
    <definedName name="P_dp">#REF!</definedName>
    <definedName name="P_ka" localSheetId="0">#REF!</definedName>
    <definedName name="P_ka">#REF!</definedName>
    <definedName name="P_pz" localSheetId="0">#REF!</definedName>
    <definedName name="P_pz">#REF!</definedName>
    <definedName name="P_sk" localSheetId="0">#REF!</definedName>
    <definedName name="P_sk">#REF!</definedName>
    <definedName name="P_us" localSheetId="0">#REF!</definedName>
    <definedName name="P_us">#REF!</definedName>
    <definedName name="P_ut" localSheetId="0">#REF!</definedName>
    <definedName name="P_ut">#REF!</definedName>
    <definedName name="P_uv" localSheetId="0">#REF!</definedName>
    <definedName name="P_uv">#REF!</definedName>
    <definedName name="P_uz" localSheetId="0">#REF!</definedName>
    <definedName name="P_uz">#REF!</definedName>
    <definedName name="PDrš" localSheetId="0">#REF!</definedName>
    <definedName name="PDrš">#REF!</definedName>
    <definedName name="poistné" localSheetId="10">'[4]T3-vstupy'!$C$12</definedName>
    <definedName name="poistné" localSheetId="0">#REF!</definedName>
    <definedName name="poistné" localSheetId="9">'[4]T3-vstupy'!$C$12</definedName>
    <definedName name="poistné" localSheetId="8">'[4]T3-vstupy'!$C$12</definedName>
    <definedName name="poistné">#REF!</definedName>
    <definedName name="Pp">[1]DATA!$F:$F</definedName>
    <definedName name="Pp_DrŠ_neúč" localSheetId="10">'[4]T3-vstupy'!$C$76</definedName>
    <definedName name="Pp_DrŠ_neúč" localSheetId="0">#REF!</definedName>
    <definedName name="Pp_DrŠ_neúč" localSheetId="9">'[4]T3-vstupy'!$C$76</definedName>
    <definedName name="Pp_DrŠ_neúč" localSheetId="8">'[4]T3-vstupy'!$C$76</definedName>
    <definedName name="Pp_DrŠ_neúč">#REF!</definedName>
    <definedName name="Pp_klinické">'[5]T3-vstupy'!$C$49</definedName>
    <definedName name="Pp_klinické_rozpísaný">'[5]T3-vstupy'!$C$50</definedName>
    <definedName name="Pp_klinické_TaS" localSheetId="10">'[4]T3-vstupy'!$C$66</definedName>
    <definedName name="Pp_klinické_TaS" localSheetId="0">#REF!</definedName>
    <definedName name="Pp_klinické_TaS" localSheetId="9">'[4]T3-vstupy'!$C$66</definedName>
    <definedName name="Pp_klinické_TaS" localSheetId="8">'[4]T3-vstupy'!$C$66</definedName>
    <definedName name="Pp_klinické_TaS">#REF!</definedName>
    <definedName name="Pp_klinické_TaS_rozpísaný" localSheetId="10">'[4]T3-vstupy'!$C$67</definedName>
    <definedName name="Pp_klinické_TaS_rozpísaný" localSheetId="0">#REF!</definedName>
    <definedName name="Pp_klinické_TaS_rozpísaný" localSheetId="9">'[4]T3-vstupy'!$C$67</definedName>
    <definedName name="Pp_klinické_TaS_rozpísaný" localSheetId="8">'[4]T3-vstupy'!$C$67</definedName>
    <definedName name="Pp_klinické_TaS_rozpísaný">#REF!</definedName>
    <definedName name="Pp_medici">'[5]T3-vstupy'!$C$42</definedName>
    <definedName name="Pp_Rozvoj">'[5]T3-vstupy'!$C$25</definedName>
    <definedName name="Pp_Rozvoj_BD" localSheetId="10">'[4]T3-vstupy'!$C$20</definedName>
    <definedName name="Pp_Rozvoj_BD" localSheetId="0">#REF!</definedName>
    <definedName name="Pp_Rozvoj_BD" localSheetId="9">'[4]T3-vstupy'!$C$20</definedName>
    <definedName name="Pp_Rozvoj_BD" localSheetId="8">'[4]T3-vstupy'!$C$20</definedName>
    <definedName name="Pp_Rozvoj_BD">#REF!</definedName>
    <definedName name="Pp_Soc">'[5]T3-vstupy'!$C$26</definedName>
    <definedName name="Pp_Soc_BD" localSheetId="10">'[4]T3-vstupy'!$C$21</definedName>
    <definedName name="Pp_Soc_BD" localSheetId="0">#REF!</definedName>
    <definedName name="Pp_Soc_BD" localSheetId="9">'[4]T3-vstupy'!$C$21</definedName>
    <definedName name="Pp_Soc_BD" localSheetId="8">'[4]T3-vstupy'!$C$21</definedName>
    <definedName name="Pp_Soc_BD">#REF!</definedName>
    <definedName name="Pp_VaT">'[5]T3-vstupy'!$C$18</definedName>
    <definedName name="Pp_VaT_BD" localSheetId="10">'[4]T3-vstupy'!$C$16</definedName>
    <definedName name="Pp_VaT_BD" localSheetId="0">#REF!</definedName>
    <definedName name="Pp_VaT_BD" localSheetId="9">'[4]T3-vstupy'!$C$16</definedName>
    <definedName name="Pp_VaT_BD" localSheetId="8">'[4]T3-vstupy'!$C$16</definedName>
    <definedName name="Pp_VaT_BD">#REF!</definedName>
    <definedName name="Pp_VaV_Drš_úč" localSheetId="10">'[4]T3-vstupy'!$C$75</definedName>
    <definedName name="Pp_VaV_Drš_úč" localSheetId="0">#REF!</definedName>
    <definedName name="Pp_VaV_Drš_úč" localSheetId="9">'[4]T3-vstupy'!$C$75</definedName>
    <definedName name="Pp_VaV_Drš_úč" localSheetId="8">'[4]T3-vstupy'!$C$75</definedName>
    <definedName name="Pp_VaV_Drš_úč">#REF!</definedName>
    <definedName name="Pp_VaV_EIZ">'[5]T3-vstupy'!$C$54</definedName>
    <definedName name="Pp_VaV_odvod">'[5]T3-vstupy'!$C$57</definedName>
    <definedName name="Pp_VaV_rozp" localSheetId="10">'[4]T3-vstupy'!$C$73</definedName>
    <definedName name="Pp_VaV_rozp" localSheetId="0">#REF!</definedName>
    <definedName name="Pp_VaV_rozp" localSheetId="9">'[4]T3-vstupy'!$C$73</definedName>
    <definedName name="Pp_VaV_rozp" localSheetId="8">'[4]T3-vstupy'!$C$73</definedName>
    <definedName name="Pp_VaV_rozp">#REF!</definedName>
    <definedName name="Pp_VaV_VVŠ" localSheetId="10">'[4]T3-vstupy'!$C$70</definedName>
    <definedName name="Pp_VaV_VVŠ" localSheetId="0">#REF!</definedName>
    <definedName name="Pp_VaV_VVŠ" localSheetId="9">'[4]T3-vstupy'!$C$70</definedName>
    <definedName name="Pp_VaV_VVŠ" localSheetId="8">'[4]T3-vstupy'!$C$70</definedName>
    <definedName name="Pp_VaV_VVŠ">#REF!</definedName>
    <definedName name="Pp_všeob">'[5]T3-vstupy'!$C$43</definedName>
    <definedName name="Pp_Vzdel">'[5]T3-vstupy'!$C$15</definedName>
    <definedName name="Pp_Vzdel_BD" localSheetId="10">'[4]T3-vstupy'!$C$15</definedName>
    <definedName name="Pp_Vzdel_BD" localSheetId="0">#REF!</definedName>
    <definedName name="Pp_Vzdel_BD" localSheetId="9">'[4]T3-vstupy'!$C$15</definedName>
    <definedName name="Pp_Vzdel_BD" localSheetId="8">'[4]T3-vstupy'!$C$15</definedName>
    <definedName name="Pp_Vzdel_BD">#REF!</definedName>
    <definedName name="Pp_Vzdel_mzdy" localSheetId="10">'[4]T3-vstupy'!$C$27</definedName>
    <definedName name="Pp_Vzdel_mzdy" localSheetId="0">#REF!</definedName>
    <definedName name="Pp_Vzdel_mzdy" localSheetId="9">'[4]T3-vstupy'!$C$27</definedName>
    <definedName name="Pp_Vzdel_mzdy" localSheetId="8">'[4]T3-vstupy'!$C$27</definedName>
    <definedName name="Pp_Vzdel_mzdy">#REF!</definedName>
    <definedName name="Pp_Vzdel_mzdy_spec" localSheetId="10">'[4]T3-vstupy'!$C$30</definedName>
    <definedName name="Pp_Vzdel_mzdy_spec" localSheetId="0">#REF!</definedName>
    <definedName name="Pp_Vzdel_mzdy_spec" localSheetId="9">'[4]T3-vstupy'!$C$30</definedName>
    <definedName name="Pp_Vzdel_mzdy_spec" localSheetId="8">'[4]T3-vstupy'!$C$30</definedName>
    <definedName name="Pp_Vzdel_mzdy_spec">#REF!</definedName>
    <definedName name="Pp_Vzdel_mzdy_specN" localSheetId="10">'[4]T3-vstupy'!$C$31</definedName>
    <definedName name="Pp_Vzdel_mzdy_specN" localSheetId="0">#REF!</definedName>
    <definedName name="Pp_Vzdel_mzdy_specN" localSheetId="9">'[4]T3-vstupy'!$C$31</definedName>
    <definedName name="Pp_Vzdel_mzdy_specN" localSheetId="8">'[4]T3-vstupy'!$C$31</definedName>
    <definedName name="Pp_Vzdel_mzdy_specN">#REF!</definedName>
    <definedName name="Pp_Vzdel_mzdy_výkon" localSheetId="10">'[4]T3-vstupy'!$C$36</definedName>
    <definedName name="Pp_Vzdel_mzdy_výkon" localSheetId="0">#REF!</definedName>
    <definedName name="Pp_Vzdel_mzdy_výkon" localSheetId="9">'[4]T3-vstupy'!$C$36</definedName>
    <definedName name="Pp_Vzdel_mzdy_výkon" localSheetId="8">'[4]T3-vstupy'!$C$36</definedName>
    <definedName name="Pp_Vzdel_mzdy_výkon">#REF!</definedName>
    <definedName name="Pp_Vzdel_mzdy_výkon_PV" localSheetId="10">'[4]T3-vstupy'!$C$37</definedName>
    <definedName name="Pp_Vzdel_mzdy_výkon_PV" localSheetId="0">#REF!</definedName>
    <definedName name="Pp_Vzdel_mzdy_výkon_PV" localSheetId="9">'[4]T3-vstupy'!$C$37</definedName>
    <definedName name="Pp_Vzdel_mzdy_výkon_PV" localSheetId="8">'[4]T3-vstupy'!$C$37</definedName>
    <definedName name="Pp_Vzdel_mzdy_výkon_PV">#REF!</definedName>
    <definedName name="Pp_Vzdel_mzdy_výkon_VV" localSheetId="10">'[4]T3-vstupy'!$C$39</definedName>
    <definedName name="Pp_Vzdel_mzdy_výkon_VV" localSheetId="0">#REF!</definedName>
    <definedName name="Pp_Vzdel_mzdy_výkon_VV" localSheetId="9">'[4]T3-vstupy'!$C$39</definedName>
    <definedName name="Pp_Vzdel_mzdy_výkon_VV" localSheetId="8">'[4]T3-vstupy'!$C$39</definedName>
    <definedName name="Pp_Vzdel_mzdy_výkon_VV">#REF!</definedName>
    <definedName name="Pp_Vzdel_objem">'[5]T3-vstupy'!$C$32</definedName>
    <definedName name="Pp_Vzdel_osv_spec">'[5]T3-vstupy'!$C$45</definedName>
    <definedName name="Pp_Vzdel_pedN">'[5]T3-vstupy'!$C$44</definedName>
    <definedName name="Pp_Vzdel_rek">'[5]T3-vstupy'!$C$47</definedName>
    <definedName name="Pp_Vzdel_spec">'[5]T3-vstupy'!$C$46</definedName>
    <definedName name="Pp_Vzdel_spec_prax" localSheetId="10">'[4]T3-vstupy'!$C$53</definedName>
    <definedName name="Pp_Vzdel_spec_prax" localSheetId="0">#REF!</definedName>
    <definedName name="Pp_Vzdel_spec_prax" localSheetId="9">'[4]T3-vstupy'!$C$53</definedName>
    <definedName name="Pp_Vzdel_spec_prax" localSheetId="8">'[4]T3-vstupy'!$C$53</definedName>
    <definedName name="Pp_Vzdel_spec_prax">#REF!</definedName>
    <definedName name="Pp_Vzdel_specN">'[5]T3-vstupy'!$C$48</definedName>
    <definedName name="Pp_Vzdel_TaS" localSheetId="10">'[4]T3-vstupy'!$C$47</definedName>
    <definedName name="Pp_Vzdel_TaS" localSheetId="0">#REF!</definedName>
    <definedName name="Pp_Vzdel_TaS" localSheetId="9">'[4]T3-vstupy'!$C$47</definedName>
    <definedName name="Pp_Vzdel_TaS" localSheetId="8">'[4]T3-vstupy'!$C$47</definedName>
    <definedName name="Pp_Vzdel_TaS">#REF!</definedName>
    <definedName name="Pp_Vzdel_TaS_ped" localSheetId="10">'[4]T3-vstupy'!$C$58</definedName>
    <definedName name="Pp_Vzdel_TaS_ped" localSheetId="0">#REF!</definedName>
    <definedName name="Pp_Vzdel_TaS_ped" localSheetId="9">'[4]T3-vstupy'!$C$58</definedName>
    <definedName name="Pp_Vzdel_TaS_ped" localSheetId="8">'[4]T3-vstupy'!$C$58</definedName>
    <definedName name="Pp_Vzdel_TaS_ped">#REF!</definedName>
    <definedName name="Pp_Vzdel_TaS_pedN" localSheetId="10">'[4]T3-vstupy'!$C$59</definedName>
    <definedName name="Pp_Vzdel_TaS_pedN" localSheetId="0">#REF!</definedName>
    <definedName name="Pp_Vzdel_TaS_pedN" localSheetId="9">'[4]T3-vstupy'!$C$59</definedName>
    <definedName name="Pp_Vzdel_TaS_pedN" localSheetId="8">'[4]T3-vstupy'!$C$59</definedName>
    <definedName name="Pp_Vzdel_TaS_pedN">#REF!</definedName>
    <definedName name="Pp_Vzdel_TaS_spec" localSheetId="10">'[4]T3-vstupy'!$C$60</definedName>
    <definedName name="Pp_Vzdel_TaS_spec" localSheetId="0">#REF!</definedName>
    <definedName name="Pp_Vzdel_TaS_spec" localSheetId="9">'[4]T3-vstupy'!$C$60</definedName>
    <definedName name="Pp_Vzdel_TaS_spec" localSheetId="8">'[4]T3-vstupy'!$C$60</definedName>
    <definedName name="Pp_Vzdel_TaS_spec">#REF!</definedName>
    <definedName name="Pp_Vzdel_TaS_specN" localSheetId="10">'[4]T3-vstupy'!$C$61</definedName>
    <definedName name="Pp_Vzdel_TaS_specN" localSheetId="0">#REF!</definedName>
    <definedName name="Pp_Vzdel_TaS_specN" localSheetId="9">'[4]T3-vstupy'!$C$61</definedName>
    <definedName name="Pp_Vzdel_TaS_specN" localSheetId="8">'[4]T3-vstupy'!$C$61</definedName>
    <definedName name="Pp_Vzdel_TaS_specN">#REF!</definedName>
    <definedName name="Pp_Vzdel_TaS_stav" localSheetId="10">'[4]T3-vstupy'!$C$48</definedName>
    <definedName name="Pp_Vzdel_TaS_stav" localSheetId="0">#REF!</definedName>
    <definedName name="Pp_Vzdel_TaS_stav" localSheetId="9">'[4]T3-vstupy'!$C$48</definedName>
    <definedName name="Pp_Vzdel_TaS_stav" localSheetId="8">'[4]T3-vstupy'!$C$48</definedName>
    <definedName name="Pp_Vzdel_TaS_stav">#REF!</definedName>
    <definedName name="Pp_Vzdel_TaS_výkon" localSheetId="10">'[4]T3-vstupy'!$C$62</definedName>
    <definedName name="Pp_Vzdel_TaS_výkon" localSheetId="0">#REF!</definedName>
    <definedName name="Pp_Vzdel_TaS_výkon" localSheetId="9">'[4]T3-vstupy'!$C$62</definedName>
    <definedName name="Pp_Vzdel_TaS_výkon" localSheetId="8">'[4]T3-vstupy'!$C$62</definedName>
    <definedName name="Pp_Vzdel_TaS_výkon">#REF!</definedName>
    <definedName name="Pp_Vzdel_TaS_výkon_PPŠ" localSheetId="10">'[4]T3-vstupy'!$C$65</definedName>
    <definedName name="Pp_Vzdel_TaS_výkon_PPŠ" localSheetId="0">#REF!</definedName>
    <definedName name="Pp_Vzdel_TaS_výkon_PPŠ" localSheetId="9">'[4]T3-vstupy'!$C$65</definedName>
    <definedName name="Pp_Vzdel_TaS_výkon_PPŠ" localSheetId="8">'[4]T3-vstupy'!$C$65</definedName>
    <definedName name="Pp_Vzdel_TaS_výkon_PPŠ">#REF!</definedName>
    <definedName name="Pp_Vzdel_TaS_výkon_PPŠ_a_zákl" localSheetId="10">'[4]T3-vstupy'!$C$64</definedName>
    <definedName name="Pp_Vzdel_TaS_výkon_PPŠ_a_zákl" localSheetId="0">#REF!</definedName>
    <definedName name="Pp_Vzdel_TaS_výkon_PPŠ_a_zákl" localSheetId="9">'[4]T3-vstupy'!$C$64</definedName>
    <definedName name="Pp_Vzdel_TaS_výkon_PPŠ_a_zákl" localSheetId="8">'[4]T3-vstupy'!$C$64</definedName>
    <definedName name="Pp_Vzdel_TaS_výkon_PPŠ_a_zákl">#REF!</definedName>
    <definedName name="Pp_Vzdel_TaS_výkon_PPŠ_KEN" localSheetId="10">'[4]T3-vstupy'!$C$63</definedName>
    <definedName name="Pp_Vzdel_TaS_výkon_PPŠ_KEN" localSheetId="0">#REF!</definedName>
    <definedName name="Pp_Vzdel_TaS_výkon_PPŠ_KEN" localSheetId="9">'[4]T3-vstupy'!$C$63</definedName>
    <definedName name="Pp_Vzdel_TaS_výkon_PPŠ_KEN" localSheetId="8">'[4]T3-vstupy'!$C$63</definedName>
    <definedName name="Pp_Vzdel_TaS_výkon_PPŠ_KEN">#REF!</definedName>
    <definedName name="Pp_Vzdel_TaS_zahr_granty" localSheetId="10">'[4]T3-vstupy'!$C$51</definedName>
    <definedName name="Pp_Vzdel_TaS_zahr_granty" localSheetId="0">#REF!</definedName>
    <definedName name="Pp_Vzdel_TaS_zahr_granty" localSheetId="9">'[4]T3-vstupy'!$C$51</definedName>
    <definedName name="Pp_Vzdel_TaS_zahr_granty" localSheetId="8">'[4]T3-vstupy'!$C$51</definedName>
    <definedName name="Pp_Vzdel_TaS_zahr_granty">#REF!</definedName>
    <definedName name="Pp_Vzdel_TaS_zákl" localSheetId="10">'[4]T3-vstupy'!$C$50</definedName>
    <definedName name="Pp_Vzdel_TaS_zákl" localSheetId="0">#REF!</definedName>
    <definedName name="Pp_Vzdel_TaS_zákl" localSheetId="9">'[4]T3-vstupy'!$C$50</definedName>
    <definedName name="Pp_Vzdel_TaS_zákl" localSheetId="8">'[4]T3-vstupy'!$C$50</definedName>
    <definedName name="Pp_Vzdel_TaS_zákl">#REF!</definedName>
    <definedName name="Pp_Vzdel_učel">'[5]T3-vstupy'!$C$38</definedName>
    <definedName name="Pp_Vzdel_výkon">'[5]T3-vstupy'!$C$33</definedName>
    <definedName name="Pp_Vzdel_výkon_PV">'[5]T3-vstupy'!$C$35</definedName>
    <definedName name="Pp_Vzdel_výkon_VV">'[5]T3-vstupy'!$C$36</definedName>
    <definedName name="PPŠ_KAP" comment="PPŠ * KO * KAP" localSheetId="0">#REF!</definedName>
    <definedName name="PPŠ_KAP" comment="PPŠ * KO * KAP">#REF!</definedName>
    <definedName name="Pr_IV_BD" localSheetId="10">'[4]T3-vstupy'!$C$17</definedName>
    <definedName name="Pr_IV_BD" localSheetId="0">#REF!</definedName>
    <definedName name="Pr_IV_BD" localSheetId="9">'[4]T3-vstupy'!$C$17</definedName>
    <definedName name="Pr_IV_BD" localSheetId="8">'[4]T3-vstupy'!$C$17</definedName>
    <definedName name="Pr_IV_BD">#REF!</definedName>
    <definedName name="Pr_KD" localSheetId="10">'[4]T3-vstupy'!$C$8</definedName>
    <definedName name="Pr_KD" localSheetId="0">#REF!</definedName>
    <definedName name="Pr_KD" localSheetId="9">'[4]T3-vstupy'!$C$8</definedName>
    <definedName name="Pr_KD" localSheetId="8">'[4]T3-vstupy'!$C$8</definedName>
    <definedName name="Pr_KD">#REF!</definedName>
    <definedName name="Pr_KD_Rozvoj" localSheetId="10">'[4]T3-vstupy'!$C$10</definedName>
    <definedName name="Pr_KD_Rozvoj" localSheetId="0">#REF!</definedName>
    <definedName name="Pr_KD_Rozvoj" localSheetId="9">'[4]T3-vstupy'!$C$10</definedName>
    <definedName name="Pr_KD_Rozvoj" localSheetId="8">'[4]T3-vstupy'!$C$10</definedName>
    <definedName name="Pr_KD_Rozvoj">#REF!</definedName>
    <definedName name="Pr_KD_Stavby" localSheetId="10">'[4]T3-vstupy'!$C$11</definedName>
    <definedName name="Pr_KD_Stavby" localSheetId="0">#REF!</definedName>
    <definedName name="Pr_KD_Stavby" localSheetId="9">'[4]T3-vstupy'!$C$11</definedName>
    <definedName name="Pr_KD_Stavby" localSheetId="8">'[4]T3-vstupy'!$C$11</definedName>
    <definedName name="Pr_KD_Stavby">#REF!</definedName>
    <definedName name="Pr_KD_VaT" localSheetId="10">'[4]T3-vstupy'!$C$9</definedName>
    <definedName name="Pr_KD_VaT" localSheetId="0">#REF!</definedName>
    <definedName name="Pr_KD_VaT" localSheetId="9">'[4]T3-vstupy'!$C$9</definedName>
    <definedName name="Pr_KD_VaT" localSheetId="8">'[4]T3-vstupy'!$C$9</definedName>
    <definedName name="Pr_KD_VaT">#REF!</definedName>
    <definedName name="Pr_KEGA">'[5]T3-vstupy'!$C$21</definedName>
    <definedName name="Pr_KEGA_BD" localSheetId="10">'[4]T3-vstupy'!$C$19</definedName>
    <definedName name="Pr_KEGA_BD" localSheetId="0">#REF!</definedName>
    <definedName name="Pr_KEGA_BD" localSheetId="9">'[4]T3-vstupy'!$C$19</definedName>
    <definedName name="Pr_KEGA_BD" localSheetId="8">'[4]T3-vstupy'!$C$19</definedName>
    <definedName name="Pr_KEGA_BD">#REF!</definedName>
    <definedName name="Pr_klinické" localSheetId="10">'[4]T3-vstupy'!$C$25</definedName>
    <definedName name="Pr_klinické" localSheetId="0">#REF!</definedName>
    <definedName name="Pr_klinické" localSheetId="9">'[4]T3-vstupy'!$C$25</definedName>
    <definedName name="Pr_klinické" localSheetId="8">'[4]T3-vstupy'!$C$25</definedName>
    <definedName name="Pr_klinické">#REF!</definedName>
    <definedName name="Pr_KŠ" localSheetId="10">'[4]T3-vstupy'!$C$105</definedName>
    <definedName name="Pr_KŠ" localSheetId="0">#REF!</definedName>
    <definedName name="Pr_KŠ" localSheetId="9">'[4]T3-vstupy'!$C$105</definedName>
    <definedName name="Pr_KŠ" localSheetId="8">'[4]T3-vstupy'!$C$105</definedName>
    <definedName name="Pr_KŠ">#REF!</definedName>
    <definedName name="Pr_KŠ_rozp" localSheetId="10">'[4]T3-vstupy'!$C$106</definedName>
    <definedName name="Pr_KŠ_rozp" localSheetId="0">#REF!</definedName>
    <definedName name="Pr_KŠ_rozp" localSheetId="9">'[4]T3-vstupy'!$C$106</definedName>
    <definedName name="Pr_KŠ_rozp" localSheetId="8">'[4]T3-vstupy'!$C$106</definedName>
    <definedName name="Pr_KŠ_rozp">#REF!</definedName>
    <definedName name="Pr_motštip">'[5]T3-vstupy'!$C$28</definedName>
    <definedName name="Pr_motštip_BD" localSheetId="10">'[4]T3-vstupy'!$C$23</definedName>
    <definedName name="Pr_motštip_BD" localSheetId="0">#REF!</definedName>
    <definedName name="Pr_motštip_BD" localSheetId="9">'[4]T3-vstupy'!$C$23</definedName>
    <definedName name="Pr_motštip_BD" localSheetId="8">'[4]T3-vstupy'!$C$23</definedName>
    <definedName name="Pr_motštip_BD">#REF!</definedName>
    <definedName name="Pr_NSVVI" comment="Národná strategia výskumu, vývoja a inovácií">'[5]T3-vstupy'!$C$22</definedName>
    <definedName name="Pr_NSVVI_SVŠ">'[5]T3-vstupy'!$C$31</definedName>
    <definedName name="Pr_p">'[5]T3-vstupy'!$C$131</definedName>
    <definedName name="Pr_socštip">'[5]T3-vstupy'!$C$27</definedName>
    <definedName name="Pr_socštip_BD" localSheetId="10">'[4]T3-vstupy'!$C$22</definedName>
    <definedName name="Pr_socštip_BD" localSheetId="0">#REF!</definedName>
    <definedName name="Pr_socštip_BD" localSheetId="9">'[4]T3-vstupy'!$C$22</definedName>
    <definedName name="Pr_socštip_BD" localSheetId="8">'[4]T3-vstupy'!$C$22</definedName>
    <definedName name="Pr_socštip_BD">#REF!</definedName>
    <definedName name="Pr_ŠD" localSheetId="10">'[4]T3-vstupy'!$C$103</definedName>
    <definedName name="Pr_ŠD" localSheetId="0">#REF!</definedName>
    <definedName name="Pr_ŠD" localSheetId="9">'[4]T3-vstupy'!$C$103</definedName>
    <definedName name="Pr_ŠD" localSheetId="8">'[4]T3-vstupy'!$C$103</definedName>
    <definedName name="Pr_ŠD">#REF!</definedName>
    <definedName name="Pr_ŠDaJKŠPC">'[5]T3-vstupy'!$C$29</definedName>
    <definedName name="Pr_ŠDaJKŠPC_BD" localSheetId="10">'[4]T3-vstupy'!$C$24</definedName>
    <definedName name="Pr_ŠDaJKŠPC_BD" localSheetId="0">#REF!</definedName>
    <definedName name="Pr_ŠDaJKŠPC_BD" localSheetId="9">'[4]T3-vstupy'!$C$24</definedName>
    <definedName name="Pr_ŠDaJKŠPC_BD" localSheetId="8">'[4]T3-vstupy'!$C$24</definedName>
    <definedName name="Pr_ŠDaJKŠPC_BD">#REF!</definedName>
    <definedName name="Pr_v">'[5]T3-vstupy'!$C$134</definedName>
    <definedName name="Pr_VaV_rezerva" localSheetId="10">'[4]T3-vstupy'!$C$77</definedName>
    <definedName name="Pr_VaV_rezerva" localSheetId="0">#REF!</definedName>
    <definedName name="Pr_VaV_rezerva" localSheetId="9">'[4]T3-vstupy'!$C$77</definedName>
    <definedName name="Pr_VaV_rezerva" localSheetId="8">'[4]T3-vstupy'!$C$77</definedName>
    <definedName name="Pr_VaV_rezerva">#REF!</definedName>
    <definedName name="Pr_VEGA">'[5]T3-vstupy'!$C$20</definedName>
    <definedName name="Pr_VEGA_BD" localSheetId="10">'[4]T3-vstupy'!$C$18</definedName>
    <definedName name="Pr_VEGA_BD" localSheetId="0">#REF!</definedName>
    <definedName name="Pr_VEGA_BD" localSheetId="9">'[4]T3-vstupy'!$C$18</definedName>
    <definedName name="Pr_VEGA_BD" localSheetId="8">'[4]T3-vstupy'!$C$18</definedName>
    <definedName name="Pr_VEGA_BD">#REF!</definedName>
    <definedName name="Pr_Výk_zm_VaV">'[5]T3-vstupy'!$C$23</definedName>
    <definedName name="Pr_Výk_zm_Vzdel">'[5]T3-vstupy'!$C$24</definedName>
    <definedName name="Presun" localSheetId="10">'[4]T3-vstupy'!$C$155</definedName>
    <definedName name="Presun" localSheetId="0">#REF!</definedName>
    <definedName name="Presun" localSheetId="9">'[4]T3-vstupy'!$C$155</definedName>
    <definedName name="Presun" localSheetId="8">'[4]T3-vstupy'!$C$155</definedName>
    <definedName name="Presun">#REF!</definedName>
    <definedName name="prisp_na_1_jedlo">'[5]T3-vstupy'!$C$104</definedName>
    <definedName name="prisp_na_ubyt_stud_SD" localSheetId="10">'[4]T3-vstupy'!$C$123</definedName>
    <definedName name="prisp_na_ubyt_stud_SD" localSheetId="0">#REF!</definedName>
    <definedName name="prisp_na_ubyt_stud_SD" localSheetId="9">'[4]T3-vstupy'!$C$123</definedName>
    <definedName name="prisp_na_ubyt_stud_SD" localSheetId="8">'[4]T3-vstupy'!$C$123</definedName>
    <definedName name="prisp_na_ubyt_stud_SD">#REF!</definedName>
    <definedName name="prisp_na_ubyt_stud_ZZ" localSheetId="10">'[4]T3-vstupy'!$C$124</definedName>
    <definedName name="prisp_na_ubyt_stud_ZZ" localSheetId="0">#REF!</definedName>
    <definedName name="prisp_na_ubyt_stud_ZZ" localSheetId="9">'[4]T3-vstupy'!$C$124</definedName>
    <definedName name="prisp_na_ubyt_stud_ZZ" localSheetId="8">'[4]T3-vstupy'!$C$124</definedName>
    <definedName name="prisp_na_ubyt_stud_ZZ">#REF!</definedName>
    <definedName name="prísp_zákl_prev" localSheetId="10">'[4]T3-vstupy'!$C$49</definedName>
    <definedName name="prísp_zákl_prev" localSheetId="0">#REF!</definedName>
    <definedName name="prísp_zákl_prev" localSheetId="9">'[4]T3-vstupy'!$C$49</definedName>
    <definedName name="prísp_zákl_prev" localSheetId="8">'[4]T3-vstupy'!$C$49</definedName>
    <definedName name="prísp_zákl_prev">#REF!</definedName>
    <definedName name="Pššp" comment="počet študentov so špecifickými potrebami" localSheetId="0">#REF!</definedName>
    <definedName name="Pššp" comment="počet študentov so špecifickými potrebami">#REF!</definedName>
    <definedName name="Pšt_dot" comment="Počet študentov s nárokom na dotáciu" localSheetId="0">#REF!</definedName>
    <definedName name="Pšt_dot" comment="Počet študentov s nárokom na dotáciu">#REF!</definedName>
    <definedName name="PUPrešov" localSheetId="0">#REF!</definedName>
    <definedName name="PUPrešov">#REF!</definedName>
    <definedName name="R_vvs">'[5]T3-vstupy'!$C$4</definedName>
    <definedName name="R_vvs_BD" localSheetId="10">'[4]T3-vstupy'!$C$6</definedName>
    <definedName name="R_vvs_BD" localSheetId="0">#REF!</definedName>
    <definedName name="R_vvs_BD" localSheetId="9">'[4]T3-vstupy'!$C$6</definedName>
    <definedName name="R_vvs_BD" localSheetId="8">'[4]T3-vstupy'!$C$6</definedName>
    <definedName name="R_vvs_BD">#REF!</definedName>
    <definedName name="R_vvs_VaT">'[5]T3-vstupy'!$C$7</definedName>
    <definedName name="R_vvs_VaT_BD" localSheetId="10">'[4]T3-vstupy'!$C$7</definedName>
    <definedName name="R_vvs_VaT_BD" localSheetId="0">#REF!</definedName>
    <definedName name="R_vvs_VaT_BD" localSheetId="9">'[4]T3-vstupy'!$C$7</definedName>
    <definedName name="R_vvs_VaT_BD" localSheetId="8">'[4]T3-vstupy'!$C$7</definedName>
    <definedName name="R_vvs_VaT_BD">#REF!</definedName>
    <definedName name="R_výk_zm">'[5]T3-vstupy'!$C$8</definedName>
    <definedName name="RD_BD" comment="Sumar bežnej dotácie" localSheetId="0">#REF!</definedName>
    <definedName name="RD_BD" comment="Sumar bežnej dotácie">#REF!</definedName>
    <definedName name="RD_Pro" localSheetId="0">#REF!</definedName>
    <definedName name="RD_Pro">#REF!</definedName>
    <definedName name="RD_uče" localSheetId="0">#REF!</definedName>
    <definedName name="RD_uče">#REF!</definedName>
    <definedName name="RD_VVš" localSheetId="0">#REF!</definedName>
    <definedName name="RD_VVš">#REF!</definedName>
    <definedName name="Rok" localSheetId="4">#REF!</definedName>
    <definedName name="Rok" localSheetId="6">#REF!</definedName>
    <definedName name="Rok" localSheetId="5">#REF!</definedName>
    <definedName name="Rok" localSheetId="11">#REF!</definedName>
    <definedName name="Rok" localSheetId="7">#REF!</definedName>
    <definedName name="Rok" localSheetId="10">[2]VstupySR!$B$1</definedName>
    <definedName name="Rok" localSheetId="0">#REF!</definedName>
    <definedName name="Rok" localSheetId="9">[2]VstupySR!$B$1</definedName>
    <definedName name="Rok" localSheetId="2">VstupySR!$B$1</definedName>
    <definedName name="Rok" localSheetId="8">[2]VstupySR!$B$1</definedName>
    <definedName name="Rok">#REF!</definedName>
    <definedName name="rok_RD" localSheetId="10">'[4]T3-vstupy'!$C$150</definedName>
    <definedName name="rok_RD" localSheetId="0">#REF!</definedName>
    <definedName name="rok_RD" localSheetId="9">'[4]T3-vstupy'!$C$150</definedName>
    <definedName name="rok_RD" localSheetId="8">'[4]T3-vstupy'!$C$150</definedName>
    <definedName name="rok_RD">#REF!</definedName>
    <definedName name="rok_rozpis" localSheetId="10">'[4]T3-vstupy'!$C$151</definedName>
    <definedName name="rok_rozpis" localSheetId="0">#REF!</definedName>
    <definedName name="rok_rozpis" localSheetId="9">'[4]T3-vstupy'!$C$151</definedName>
    <definedName name="rok_rozpis" localSheetId="8">'[4]T3-vstupy'!$C$151</definedName>
    <definedName name="rok_rozpis">#REF!</definedName>
    <definedName name="rok_VV1" localSheetId="10">'[4]T3-vstupy'!$C$152</definedName>
    <definedName name="rok_VV1" localSheetId="0">#REF!</definedName>
    <definedName name="rok_VV1" localSheetId="9">'[4]T3-vstupy'!$C$152</definedName>
    <definedName name="rok_VV1" localSheetId="8">'[4]T3-vstupy'!$C$152</definedName>
    <definedName name="rok_VV1">#REF!</definedName>
    <definedName name="rok_VV2" localSheetId="10">'[4]T3-vstupy'!$C$153</definedName>
    <definedName name="rok_VV2" localSheetId="0">#REF!</definedName>
    <definedName name="rok_VV2" localSheetId="9">'[4]T3-vstupy'!$C$153</definedName>
    <definedName name="rok_VV2" localSheetId="8">'[4]T3-vstupy'!$C$153</definedName>
    <definedName name="rok_VV2">#REF!</definedName>
    <definedName name="rok_VV3" localSheetId="10">'[4]T3-vstupy'!$C$154</definedName>
    <definedName name="rok_VV3" localSheetId="0">#REF!</definedName>
    <definedName name="rok_VV3" localSheetId="9">'[4]T3-vstupy'!$C$154</definedName>
    <definedName name="rok_VV3" localSheetId="8">'[4]T3-vstupy'!$C$154</definedName>
    <definedName name="rok_VV3">#REF!</definedName>
    <definedName name="roky" localSheetId="10">'[4]T3-vstupy'!$C$134</definedName>
    <definedName name="roky" localSheetId="0">#REF!</definedName>
    <definedName name="roky" localSheetId="9">'[4]T3-vstupy'!$C$134</definedName>
    <definedName name="roky" localSheetId="8">'[4]T3-vstupy'!$C$134</definedName>
    <definedName name="roky">#REF!</definedName>
    <definedName name="SAPBEXrevision" hidden="1">7</definedName>
    <definedName name="SAPBEXsysID" hidden="1">"BS1"</definedName>
    <definedName name="SAPBEXwbID" hidden="1">"3TG3S316PX9BHXMQEBSXSYZZO"</definedName>
    <definedName name="Sp_p">'[5]T3-vstupy'!$C$131</definedName>
    <definedName name="sp_subj" localSheetId="0">#REF!</definedName>
    <definedName name="sp_subj">#REF!</definedName>
    <definedName name="Sp_v" localSheetId="0">#REF!</definedName>
    <definedName name="Sp_v">#REF!</definedName>
    <definedName name="SPUNitra" localSheetId="0">#REF!</definedName>
    <definedName name="SPUNitra">#REF!</definedName>
    <definedName name="stlpec" localSheetId="0">#REF!</definedName>
    <definedName name="stlpec">#REF!</definedName>
    <definedName name="stu_den_dot" localSheetId="0">#REF!</definedName>
    <definedName name="stu_den_dot">#REF!</definedName>
    <definedName name="STUBratislava" localSheetId="0">#REF!</definedName>
    <definedName name="STUBratislava">#REF!</definedName>
    <definedName name="student" localSheetId="10">'[6]T5b-studenti'!$BI:$BI</definedName>
    <definedName name="student" localSheetId="0">#REF!</definedName>
    <definedName name="student" localSheetId="9">'[6]T5b-studenti'!$BI:$BI</definedName>
    <definedName name="student" localSheetId="8">'[6]T5b-studenti'!$BI:$BI</definedName>
    <definedName name="student">#REF!</definedName>
    <definedName name="ŠD_val" localSheetId="10">'[4]T3-vstupy'!$C$142</definedName>
    <definedName name="ŠD_val" localSheetId="0">#REF!</definedName>
    <definedName name="ŠD_val" localSheetId="9">'[4]T3-vstupy'!$C$142</definedName>
    <definedName name="ŠD_val" localSheetId="8">'[4]T3-vstupy'!$C$142</definedName>
    <definedName name="ŠD_val">#REF!</definedName>
    <definedName name="škola" localSheetId="0">#REF!</definedName>
    <definedName name="škola">#REF!</definedName>
    <definedName name="školanez" localSheetId="0">#REF!</definedName>
    <definedName name="školanez">#REF!</definedName>
    <definedName name="Tab_odbory" localSheetId="10">'[4]T2-odbory_predmety'!$A$4:$H$683</definedName>
    <definedName name="Tab_odbory" localSheetId="0">#REF!</definedName>
    <definedName name="Tab_odbory" localSheetId="9">'[4]T2-odbory_predmety'!$A$4:$H$683</definedName>
    <definedName name="Tab_odbory" localSheetId="8">'[4]T2-odbory_predmety'!$A$4:$H$683</definedName>
    <definedName name="Tab_odbory">#REF!</definedName>
    <definedName name="Tab_šp" localSheetId="0">#REF!</definedName>
    <definedName name="Tab_šp">#REF!</definedName>
    <definedName name="TaS_kul" comment="TaS pre kulturné,športové a UPC aktivity" localSheetId="0">#REF!</definedName>
    <definedName name="TaS_kul" comment="TaS pre kulturné,športové a UPC aktivity">#REF!</definedName>
    <definedName name="TaS_odb" localSheetId="10">'[7]T5b-studenti'!$AP:$AP</definedName>
    <definedName name="TaS_odb" localSheetId="0">#REF!</definedName>
    <definedName name="TaS_odb" localSheetId="9">'[7]T5b-studenti'!$AP:$AP</definedName>
    <definedName name="TaS_odb" localSheetId="8">'[7]T5b-studenti'!$AP:$AP</definedName>
    <definedName name="TaS_odb">#REF!</definedName>
    <definedName name="TUADTrenčín" localSheetId="0">#REF!</definedName>
    <definedName name="TUADTrenčín">#REF!</definedName>
    <definedName name="TUKošice" localSheetId="0">#REF!</definedName>
    <definedName name="TUKošice">#REF!</definedName>
    <definedName name="TUZvolen" localSheetId="0">#REF!</definedName>
    <definedName name="TUZvolen">#REF!</definedName>
    <definedName name="TVUTrnava" localSheetId="0">#REF!</definedName>
    <definedName name="TVUTrnava">#REF!</definedName>
    <definedName name="U_1" localSheetId="0">#REF!</definedName>
    <definedName name="U_1">#REF!</definedName>
    <definedName name="U_23" localSheetId="0">#REF!</definedName>
    <definedName name="U_23">#REF!</definedName>
    <definedName name="UCMTrnava" localSheetId="0">#REF!</definedName>
    <definedName name="UCMTrnava">#REF!</definedName>
    <definedName name="uči_val" localSheetId="10">'[4]T3-vstupy'!$C$138</definedName>
    <definedName name="uči_val" localSheetId="0">#REF!</definedName>
    <definedName name="uči_val" localSheetId="9">'[4]T3-vstupy'!$C$138</definedName>
    <definedName name="uči_val" localSheetId="8">'[4]T3-vstupy'!$C$138</definedName>
    <definedName name="uči_val">#REF!</definedName>
    <definedName name="UJSKomárno" localSheetId="0">#REF!</definedName>
    <definedName name="UJSKomárno">#REF!</definedName>
    <definedName name="UKBratislava" localSheetId="0">#REF!</definedName>
    <definedName name="UKBratislava">#REF!</definedName>
    <definedName name="UKFNitra" localSheetId="0">#REF!</definedName>
    <definedName name="UKFNitra">#REF!</definedName>
    <definedName name="UMBBanskáBystrica" localSheetId="0">#REF!</definedName>
    <definedName name="UMBBanskáBystrica">#REF!</definedName>
    <definedName name="university" localSheetId="10">'[7]T5b-studenti'!$D:$D</definedName>
    <definedName name="university" localSheetId="0">#REF!</definedName>
    <definedName name="university" localSheetId="9">'[7]T5b-studenti'!$D:$D</definedName>
    <definedName name="university" localSheetId="8">'[7]T5b-studenti'!$D:$D</definedName>
    <definedName name="university">#REF!</definedName>
    <definedName name="university_code" localSheetId="0">#REF!</definedName>
    <definedName name="university_code">#REF!</definedName>
    <definedName name="UPJŠKošice" localSheetId="0">#REF!</definedName>
    <definedName name="UPJŠKošice">#REF!</definedName>
    <definedName name="UVLFKošice" localSheetId="0">#REF!</definedName>
    <definedName name="UVLFKošice">#REF!</definedName>
    <definedName name="váha_Pub" localSheetId="10">'[4]T3-vstupy'!$C$80</definedName>
    <definedName name="váha_Pub" localSheetId="0">#REF!</definedName>
    <definedName name="váha_Pub" localSheetId="9">'[4]T3-vstupy'!$C$80</definedName>
    <definedName name="váha_Pub" localSheetId="8">'[4]T3-vstupy'!$C$80</definedName>
    <definedName name="váha_Pub">#REF!</definedName>
    <definedName name="váha_um" localSheetId="10">'[4]T3-vstupy'!$C$81</definedName>
    <definedName name="váha_um" localSheetId="0">#REF!</definedName>
    <definedName name="váha_um" localSheetId="9">'[4]T3-vstupy'!$C$81</definedName>
    <definedName name="váha_um" localSheetId="8">'[4]T3-vstupy'!$C$81</definedName>
    <definedName name="váha_um">#REF!</definedName>
    <definedName name="valorizacia" localSheetId="4">#REF!</definedName>
    <definedName name="valorizacia" localSheetId="6">#REF!</definedName>
    <definedName name="valorizacia" localSheetId="5">#REF!</definedName>
    <definedName name="valorizacia" localSheetId="11">#REF!</definedName>
    <definedName name="valorizacia" localSheetId="7">#REF!</definedName>
    <definedName name="valorizacia" localSheetId="10">[2]Sumare!#REF!</definedName>
    <definedName name="valorizacia" localSheetId="0">#REF!</definedName>
    <definedName name="valorizacia" localSheetId="9">[2]Sumare!#REF!</definedName>
    <definedName name="valorizacia" localSheetId="2">#REF!</definedName>
    <definedName name="valorizacia" localSheetId="8">[2]Sumare!#REF!</definedName>
    <definedName name="valorizacia">#REF!</definedName>
    <definedName name="valorizcacia" localSheetId="4">#REF!</definedName>
    <definedName name="valorizcacia" localSheetId="6">#REF!</definedName>
    <definedName name="valorizcacia" localSheetId="5">#REF!</definedName>
    <definedName name="valorizcacia" localSheetId="11">#REF!</definedName>
    <definedName name="valorizcacia" localSheetId="7">#REF!</definedName>
    <definedName name="valorizcacia" localSheetId="10">[2]Sumare!#REF!</definedName>
    <definedName name="valorizcacia" localSheetId="0">#REF!</definedName>
    <definedName name="valorizcacia" localSheetId="9">[2]Sumare!#REF!</definedName>
    <definedName name="valorizcacia" localSheetId="2">#REF!</definedName>
    <definedName name="valorizcacia" localSheetId="8">[2]Sumare!#REF!</definedName>
    <definedName name="valorizcacia">#REF!</definedName>
    <definedName name="VaV_uči_val" localSheetId="10">'[4]T3-vstupy'!$C$141</definedName>
    <definedName name="VaV_uči_val" localSheetId="0">#REF!</definedName>
    <definedName name="VaV_uči_val" localSheetId="9">'[4]T3-vstupy'!$C$141</definedName>
    <definedName name="VaV_uči_val" localSheetId="8">'[4]T3-vstupy'!$C$141</definedName>
    <definedName name="VaV_uči_val">#REF!</definedName>
    <definedName name="VaV_val" localSheetId="10">'[4]T3-vstupy'!$C$140</definedName>
    <definedName name="VaV_val" localSheetId="0">#REF!</definedName>
    <definedName name="VaV_val" localSheetId="9">'[4]T3-vstupy'!$C$140</definedName>
    <definedName name="VaV_val" localSheetId="8">'[4]T3-vstupy'!$C$140</definedName>
    <definedName name="VaV_val">#REF!</definedName>
    <definedName name="verzia" localSheetId="4">#REF!</definedName>
    <definedName name="verzia" localSheetId="6">#REF!</definedName>
    <definedName name="verzia" localSheetId="5">#REF!</definedName>
    <definedName name="verzia" localSheetId="11">#REF!</definedName>
    <definedName name="verzia" localSheetId="7">#REF!</definedName>
    <definedName name="verzia" localSheetId="10">[2]VstupySR!$B$3</definedName>
    <definedName name="verzia" localSheetId="0">#REF!</definedName>
    <definedName name="verzia" localSheetId="9">[2]VstupySR!$B$3</definedName>
    <definedName name="verzia" localSheetId="2">VstupySR!$B$3</definedName>
    <definedName name="verzia" localSheetId="8">[2]VstupySR!$B$3</definedName>
    <definedName name="verzia">#REF!</definedName>
    <definedName name="VS">[1]DATA!$D:$D</definedName>
    <definedName name="VŠMUBratislava" localSheetId="0">#REF!</definedName>
    <definedName name="VŠMUBratislava">#REF!</definedName>
    <definedName name="VŠVUBratislava" localSheetId="0">#REF!</definedName>
    <definedName name="VŠVUBratislava">#REF!</definedName>
    <definedName name="vvš_abs" comment="nazov univerzity pri absolventoch" localSheetId="0">#REF!</definedName>
    <definedName name="vvš_abs" comment="nazov univerzity pri absolventoch">#REF!</definedName>
    <definedName name="VVŠ_abs_naša" comment="naša skratka VVŠ v absolventoch" localSheetId="0">#REF!</definedName>
    <definedName name="VVŠ_abs_naša" comment="naša skratka VVŠ v absolventoch">#REF!</definedName>
    <definedName name="VVŠ_naša" localSheetId="10">'[3]T5b-studenti'!$BA:$BA</definedName>
    <definedName name="VVŠ_naša" localSheetId="0">#REF!</definedName>
    <definedName name="VVŠ_naša" localSheetId="9">'[3]T5b-studenti'!$BA:$BA</definedName>
    <definedName name="VVŠ_naša" localSheetId="8">'[3]T5b-studenti'!$BA:$BA</definedName>
    <definedName name="VVŠ_naša">#REF!</definedName>
    <definedName name="vvš_šp" localSheetId="0">#REF!</definedName>
    <definedName name="vvš_šp">#REF!</definedName>
    <definedName name="výk_DG" localSheetId="10">'[4]T3-vstupy'!$C$85</definedName>
    <definedName name="výk_DG" localSheetId="0">#REF!</definedName>
    <definedName name="výk_DG" localSheetId="9">'[4]T3-vstupy'!$C$85</definedName>
    <definedName name="výk_DG" localSheetId="8">'[4]T3-vstupy'!$C$85</definedName>
    <definedName name="výk_DG">#REF!</definedName>
    <definedName name="výk_DP" localSheetId="4">#REF!</definedName>
    <definedName name="výk_DP" localSheetId="6">#REF!</definedName>
    <definedName name="výk_DP" localSheetId="5">#REF!</definedName>
    <definedName name="výk_DP" localSheetId="11">#REF!</definedName>
    <definedName name="výk_DP" localSheetId="7">#REF!</definedName>
    <definedName name="výk_DP" localSheetId="10">[2]KA!#REF!</definedName>
    <definedName name="výk_DP" localSheetId="0">#REF!</definedName>
    <definedName name="výk_DP" localSheetId="9">[2]KA!#REF!</definedName>
    <definedName name="výk_DP" localSheetId="2">#REF!</definedName>
    <definedName name="výk_DP" localSheetId="8">[2]KA!#REF!</definedName>
    <definedName name="výk_DP">#REF!</definedName>
    <definedName name="výk_Dršpo" localSheetId="10">'[4]T3-vstupy'!$C$87</definedName>
    <definedName name="výk_Dršpo" localSheetId="0">#REF!</definedName>
    <definedName name="výk_Dršpo" localSheetId="9">'[4]T3-vstupy'!$C$87</definedName>
    <definedName name="výk_Dršpo" localSheetId="8">'[4]T3-vstupy'!$C$87</definedName>
    <definedName name="výk_Dršpo">#REF!</definedName>
    <definedName name="výk_exc" localSheetId="0">#REF!</definedName>
    <definedName name="výk_exc">#REF!</definedName>
    <definedName name="výk_KA" localSheetId="10">'[4]T3-vstupy'!$C$83</definedName>
    <definedName name="výk_KA" localSheetId="0">#REF!</definedName>
    <definedName name="výk_KA" localSheetId="9">'[4]T3-vstupy'!$C$83</definedName>
    <definedName name="výk_KA" localSheetId="8">'[4]T3-vstupy'!$C$83</definedName>
    <definedName name="výk_KA">#REF!</definedName>
    <definedName name="výk_PC" localSheetId="10">'[4]T3-vstupy'!$C$84</definedName>
    <definedName name="výk_PC" localSheetId="0">#REF!</definedName>
    <definedName name="výk_PC" localSheetId="9">'[4]T3-vstupy'!$C$84</definedName>
    <definedName name="výk_PC" localSheetId="8">'[4]T3-vstupy'!$C$84</definedName>
    <definedName name="výk_PC">#REF!</definedName>
    <definedName name="výk_Pub" localSheetId="10">'[4]T3-vstupy'!$C$88</definedName>
    <definedName name="výk_Pub" localSheetId="0">#REF!</definedName>
    <definedName name="výk_Pub" localSheetId="9">'[4]T3-vstupy'!$C$88</definedName>
    <definedName name="výk_Pub" localSheetId="8">'[4]T3-vstupy'!$C$88</definedName>
    <definedName name="výk_Pub">#REF!</definedName>
    <definedName name="výk_um" localSheetId="10">'[4]T3-vstupy'!$C$89</definedName>
    <definedName name="výk_um" localSheetId="0">#REF!</definedName>
    <definedName name="výk_um" localSheetId="9">'[4]T3-vstupy'!$C$89</definedName>
    <definedName name="výk_um" localSheetId="8">'[4]T3-vstupy'!$C$89</definedName>
    <definedName name="výk_um">#REF!</definedName>
    <definedName name="výk_ZG" localSheetId="10">'[4]T3-vstupy'!$C$86</definedName>
    <definedName name="výk_ZG" localSheetId="0">#REF!</definedName>
    <definedName name="výk_ZG" localSheetId="9">'[4]T3-vstupy'!$C$86</definedName>
    <definedName name="výk_ZG" localSheetId="8">'[4]T3-vstupy'!$C$86</definedName>
    <definedName name="výk_ZG">#REF!</definedName>
    <definedName name="výkon_abs" comment="výkon absolventov" localSheetId="0">#REF!</definedName>
    <definedName name="výkon_abs" comment="výkon absolventov">#REF!</definedName>
    <definedName name="xxx" hidden="1">"3TGMUFSSIAIMK2KTNC9DELQD0"</definedName>
    <definedName name="zakl_prisp_na_prev_SD" localSheetId="0">#REF!</definedName>
    <definedName name="zakl_prisp_na_prev_SD">#REF!</definedName>
    <definedName name="zdroj" localSheetId="4">#REF!</definedName>
    <definedName name="zdroj" localSheetId="6">#REF!</definedName>
    <definedName name="zdroj" localSheetId="5">#REF!</definedName>
    <definedName name="zdroj" localSheetId="11">#REF!</definedName>
    <definedName name="zdroj" localSheetId="7">#REF!</definedName>
    <definedName name="zdroj" localSheetId="10">[2]VstupySR!$F$5</definedName>
    <definedName name="zdroj" localSheetId="0">#REF!</definedName>
    <definedName name="zdroj" localSheetId="9">[2]VstupySR!$F$5</definedName>
    <definedName name="zdroj" localSheetId="2">VstupySR!$F$7</definedName>
    <definedName name="zdroj" localSheetId="8">[2]VstupySR!$F$5</definedName>
    <definedName name="zdroj">#REF!</definedName>
    <definedName name="ŽUŽilina" localSheetId="0">#REF!</definedName>
    <definedName name="ŽUŽili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2" l="1"/>
  <c r="D10" i="30" l="1"/>
  <c r="D16" i="30" l="1"/>
  <c r="B16" i="30"/>
  <c r="F4" i="30"/>
  <c r="F5" i="4" l="1"/>
  <c r="F12" i="4" s="1"/>
  <c r="Q26" i="4" s="1"/>
  <c r="C4" i="29"/>
  <c r="D4" i="29" s="1"/>
  <c r="C5" i="29"/>
  <c r="D5" i="29" s="1"/>
  <c r="C6" i="29"/>
  <c r="D6" i="29" s="1"/>
  <c r="C7" i="29"/>
  <c r="C8" i="29"/>
  <c r="D8" i="29" s="1"/>
  <c r="C9" i="29"/>
  <c r="D9" i="29" s="1"/>
  <c r="C10" i="29"/>
  <c r="D10" i="29" s="1"/>
  <c r="E10" i="29" s="1"/>
  <c r="F10" i="29" s="1"/>
  <c r="B11" i="29"/>
  <c r="C3" i="29"/>
  <c r="D3" i="29" s="1"/>
  <c r="E3" i="29" s="1"/>
  <c r="F3" i="29" s="1"/>
  <c r="D7" i="29" l="1"/>
  <c r="E7" i="29" s="1"/>
  <c r="F7" i="29" s="1"/>
  <c r="C11" i="29"/>
  <c r="E4" i="29"/>
  <c r="E9" i="29"/>
  <c r="F9" i="29" s="1"/>
  <c r="E6" i="29"/>
  <c r="F6" i="29" s="1"/>
  <c r="E5" i="29"/>
  <c r="F5" i="29" s="1"/>
  <c r="E8" i="29"/>
  <c r="F8" i="29" s="1"/>
  <c r="B4" i="12"/>
  <c r="B12" i="23"/>
  <c r="C21" i="4"/>
  <c r="D11" i="29" l="1"/>
  <c r="F4" i="29"/>
  <c r="E11" i="29"/>
  <c r="B28" i="23"/>
  <c r="F11" i="29" l="1"/>
  <c r="D19" i="13"/>
  <c r="B28" i="4"/>
  <c r="E25" i="13" l="1"/>
  <c r="I12" i="26"/>
  <c r="J12" i="26" s="1"/>
  <c r="I9" i="26"/>
  <c r="J9" i="26" s="1"/>
  <c r="B21" i="23"/>
  <c r="C7" i="12" s="1"/>
  <c r="F10" i="14" l="1"/>
  <c r="H2" i="27" l="1"/>
  <c r="E2" i="27"/>
  <c r="B2" i="27"/>
  <c r="I4" i="27" l="1"/>
  <c r="I5" i="27"/>
  <c r="I6" i="27"/>
  <c r="I7" i="27"/>
  <c r="I8" i="27"/>
  <c r="I9" i="27"/>
  <c r="I3" i="27"/>
  <c r="F4" i="27"/>
  <c r="F5" i="27"/>
  <c r="F6" i="27"/>
  <c r="F7" i="27"/>
  <c r="F8" i="27"/>
  <c r="F9" i="27"/>
  <c r="C4" i="27"/>
  <c r="C5" i="27"/>
  <c r="C6" i="27"/>
  <c r="C7" i="27"/>
  <c r="C8" i="27"/>
  <c r="C9" i="27"/>
  <c r="F3" i="27"/>
  <c r="C3" i="27"/>
  <c r="I25" i="26"/>
  <c r="J26" i="26"/>
  <c r="F10" i="27" l="1"/>
  <c r="C10" i="27"/>
  <c r="B20" i="4"/>
  <c r="P10" i="27"/>
  <c r="Q10" i="27"/>
  <c r="O10" i="27"/>
  <c r="P2" i="27"/>
  <c r="O2" i="27"/>
  <c r="G18" i="4" l="1"/>
  <c r="G19" i="4"/>
  <c r="G20" i="4"/>
  <c r="G21" i="4"/>
  <c r="G22" i="4"/>
  <c r="G23" i="4"/>
  <c r="G24" i="4"/>
  <c r="G25" i="4"/>
  <c r="G26" i="4"/>
  <c r="G27" i="4"/>
  <c r="G28" i="4"/>
  <c r="J4" i="4"/>
  <c r="J5" i="4"/>
  <c r="J6" i="4"/>
  <c r="J7" i="4"/>
  <c r="J8" i="4"/>
  <c r="J9" i="4"/>
  <c r="J10" i="4"/>
  <c r="J11" i="4"/>
  <c r="J3" i="4"/>
  <c r="C33" i="4" l="1"/>
  <c r="D33" i="4" s="1"/>
  <c r="C36" i="4"/>
  <c r="D36" i="4" s="1"/>
  <c r="C41" i="4"/>
  <c r="D41" i="4" s="1"/>
  <c r="C35" i="4"/>
  <c r="D35" i="4" s="1"/>
  <c r="C40" i="4"/>
  <c r="D40" i="4" s="1"/>
  <c r="C39" i="4"/>
  <c r="D39" i="4" s="1"/>
  <c r="C34" i="4"/>
  <c r="D34" i="4" s="1"/>
  <c r="C38" i="4"/>
  <c r="D38" i="4" s="1"/>
  <c r="C37" i="4"/>
  <c r="D37" i="4" s="1"/>
  <c r="C42" i="4" l="1"/>
  <c r="D42" i="4"/>
  <c r="D1" i="27" l="1"/>
  <c r="F25" i="14"/>
  <c r="N1" i="27" l="1"/>
  <c r="M1" i="27"/>
  <c r="D14" i="13"/>
  <c r="I10" i="27"/>
  <c r="E73" i="23" l="1"/>
  <c r="D73" i="23"/>
  <c r="E72" i="23"/>
  <c r="D72" i="23"/>
  <c r="E71" i="23"/>
  <c r="D71" i="23"/>
  <c r="E70" i="23"/>
  <c r="D70" i="23"/>
  <c r="E69" i="23"/>
  <c r="D69" i="23"/>
  <c r="E68" i="23"/>
  <c r="D68" i="23"/>
  <c r="E60" i="23"/>
  <c r="E59" i="23"/>
  <c r="D49" i="23"/>
  <c r="D50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2" i="23"/>
  <c r="E41" i="23"/>
  <c r="E40" i="23"/>
  <c r="E39" i="23"/>
  <c r="E38" i="23"/>
  <c r="E37" i="23"/>
  <c r="E34" i="23"/>
  <c r="E30" i="23"/>
  <c r="E28" i="23"/>
  <c r="E18" i="23"/>
  <c r="E13" i="23"/>
  <c r="E12" i="23"/>
  <c r="D60" i="23"/>
  <c r="D59" i="23"/>
  <c r="C14" i="23"/>
  <c r="E14" i="23" s="1"/>
  <c r="C33" i="23" l="1"/>
  <c r="E33" i="23" s="1"/>
  <c r="C32" i="23"/>
  <c r="E32" i="23" s="1"/>
  <c r="D56" i="23"/>
  <c r="D55" i="23"/>
  <c r="D54" i="23"/>
  <c r="D53" i="23"/>
  <c r="D52" i="23"/>
  <c r="D51" i="23"/>
  <c r="D48" i="23"/>
  <c r="D47" i="23"/>
  <c r="D46" i="23"/>
  <c r="D45" i="23"/>
  <c r="D42" i="23"/>
  <c r="D41" i="23"/>
  <c r="D40" i="23"/>
  <c r="D39" i="23"/>
  <c r="D38" i="23"/>
  <c r="D37" i="23"/>
  <c r="D34" i="23"/>
  <c r="D30" i="23"/>
  <c r="D28" i="23"/>
  <c r="C44" i="23"/>
  <c r="C43" i="23" s="1"/>
  <c r="C58" i="23"/>
  <c r="C63" i="23"/>
  <c r="C67" i="23"/>
  <c r="C31" i="23" l="1"/>
  <c r="E31" i="23" s="1"/>
  <c r="C62" i="23"/>
  <c r="D32" i="23"/>
  <c r="D33" i="23"/>
  <c r="D31" i="23" l="1"/>
  <c r="G5" i="1"/>
  <c r="E6" i="14" l="1"/>
  <c r="E7" i="14"/>
  <c r="E5" i="14"/>
  <c r="B20" i="23" l="1"/>
  <c r="D18" i="23"/>
  <c r="C17" i="23"/>
  <c r="B16" i="23"/>
  <c r="H12" i="29" s="1"/>
  <c r="D13" i="23"/>
  <c r="D12" i="23"/>
  <c r="C11" i="23"/>
  <c r="B10" i="23"/>
  <c r="G12" i="29" s="1"/>
  <c r="B9" i="23"/>
  <c r="E9" i="23" s="1"/>
  <c r="B6" i="23"/>
  <c r="C20" i="4"/>
  <c r="C18" i="4"/>
  <c r="F6" i="12"/>
  <c r="F7" i="12" s="1"/>
  <c r="C17" i="4" s="1"/>
  <c r="B2" i="12"/>
  <c r="F4" i="15"/>
  <c r="F3" i="15"/>
  <c r="F9" i="14"/>
  <c r="G7" i="15"/>
  <c r="G8" i="15"/>
  <c r="G9" i="15"/>
  <c r="G10" i="15"/>
  <c r="G11" i="15"/>
  <c r="G12" i="15"/>
  <c r="G13" i="15"/>
  <c r="G14" i="15"/>
  <c r="G6" i="15"/>
  <c r="J6" i="14"/>
  <c r="J5" i="14"/>
  <c r="G13" i="29" l="1"/>
  <c r="H13" i="29"/>
  <c r="E20" i="23"/>
  <c r="F12" i="23"/>
  <c r="E16" i="23"/>
  <c r="N13" i="4"/>
  <c r="E10" i="23"/>
  <c r="M13" i="4"/>
  <c r="C7" i="23"/>
  <c r="D10" i="23"/>
  <c r="D14" i="23"/>
  <c r="D16" i="23"/>
  <c r="D9" i="23"/>
  <c r="D20" i="23"/>
  <c r="B35" i="23"/>
  <c r="G35" i="23"/>
  <c r="G31" i="23"/>
  <c r="H31" i="23" s="1"/>
  <c r="G58" i="23"/>
  <c r="B67" i="23"/>
  <c r="B58" i="23"/>
  <c r="B44" i="23"/>
  <c r="C29" i="23"/>
  <c r="C36" i="23"/>
  <c r="B65" i="23"/>
  <c r="E6" i="30" s="1"/>
  <c r="B27" i="23"/>
  <c r="B8" i="23" s="1"/>
  <c r="H3" i="29" l="1"/>
  <c r="H10" i="29"/>
  <c r="N11" i="4" s="1"/>
  <c r="H7" i="29"/>
  <c r="N8" i="4" s="1"/>
  <c r="H5" i="29"/>
  <c r="N6" i="4" s="1"/>
  <c r="H9" i="29"/>
  <c r="N10" i="4" s="1"/>
  <c r="H8" i="29"/>
  <c r="N9" i="4" s="1"/>
  <c r="H6" i="29"/>
  <c r="N7" i="4" s="1"/>
  <c r="H4" i="29"/>
  <c r="N5" i="4" s="1"/>
  <c r="E15" i="30"/>
  <c r="E13" i="30"/>
  <c r="E14" i="30"/>
  <c r="E10" i="30"/>
  <c r="E11" i="30"/>
  <c r="E12" i="30"/>
  <c r="G10" i="29"/>
  <c r="M11" i="4" s="1"/>
  <c r="G7" i="29"/>
  <c r="M8" i="4" s="1"/>
  <c r="G3" i="29"/>
  <c r="G5" i="29"/>
  <c r="M6" i="4" s="1"/>
  <c r="G9" i="29"/>
  <c r="M10" i="4" s="1"/>
  <c r="G8" i="29"/>
  <c r="M9" i="4" s="1"/>
  <c r="G6" i="29"/>
  <c r="M7" i="4" s="1"/>
  <c r="G4" i="29"/>
  <c r="M5" i="4" s="1"/>
  <c r="B11" i="23"/>
  <c r="E29" i="23"/>
  <c r="D29" i="23"/>
  <c r="C27" i="23"/>
  <c r="E27" i="23" s="1"/>
  <c r="E44" i="23"/>
  <c r="D44" i="23"/>
  <c r="E58" i="23"/>
  <c r="D58" i="23"/>
  <c r="E67" i="23"/>
  <c r="D67" i="23"/>
  <c r="E8" i="23"/>
  <c r="D65" i="23"/>
  <c r="E65" i="23"/>
  <c r="E36" i="23"/>
  <c r="D36" i="23"/>
  <c r="C35" i="23"/>
  <c r="E35" i="23" s="1"/>
  <c r="B26" i="23"/>
  <c r="H35" i="23"/>
  <c r="H58" i="23"/>
  <c r="B43" i="23"/>
  <c r="B66" i="23"/>
  <c r="E3" i="30" s="1"/>
  <c r="E4" i="30" s="1"/>
  <c r="E5" i="30" s="1"/>
  <c r="B64" i="23"/>
  <c r="E16" i="30" l="1"/>
  <c r="C12" i="30"/>
  <c r="C15" i="30"/>
  <c r="C11" i="30"/>
  <c r="C10" i="30"/>
  <c r="C14" i="30"/>
  <c r="C13" i="30"/>
  <c r="M3" i="4"/>
  <c r="G11" i="29"/>
  <c r="G15" i="29" s="1"/>
  <c r="M4" i="4" s="1"/>
  <c r="N3" i="4"/>
  <c r="H11" i="29"/>
  <c r="H15" i="29" s="1"/>
  <c r="N4" i="4" s="1"/>
  <c r="D27" i="23"/>
  <c r="E66" i="23"/>
  <c r="D66" i="23"/>
  <c r="E11" i="23"/>
  <c r="E64" i="23"/>
  <c r="D64" i="23"/>
  <c r="E2" i="14"/>
  <c r="E9" i="14" s="1"/>
  <c r="E43" i="23"/>
  <c r="D43" i="23"/>
  <c r="D8" i="23"/>
  <c r="C26" i="23"/>
  <c r="C24" i="23" s="1"/>
  <c r="D35" i="23"/>
  <c r="B63" i="23"/>
  <c r="E20" i="15"/>
  <c r="E21" i="15"/>
  <c r="E22" i="15"/>
  <c r="E23" i="15"/>
  <c r="E24" i="15"/>
  <c r="E25" i="15"/>
  <c r="E19" i="15"/>
  <c r="B14" i="1"/>
  <c r="G43" i="23" s="1"/>
  <c r="H43" i="23" s="1"/>
  <c r="B34" i="1"/>
  <c r="B28" i="1" s="1"/>
  <c r="G62" i="23" s="1"/>
  <c r="B6" i="1"/>
  <c r="G26" i="23" s="1"/>
  <c r="C53" i="27"/>
  <c r="D53" i="27"/>
  <c r="E53" i="27"/>
  <c r="F53" i="27"/>
  <c r="G53" i="27"/>
  <c r="H53" i="27"/>
  <c r="I53" i="27"/>
  <c r="B53" i="27"/>
  <c r="N12" i="4" l="1"/>
  <c r="C16" i="30"/>
  <c r="O3" i="4"/>
  <c r="M12" i="4"/>
  <c r="E10" i="14"/>
  <c r="B4" i="4" s="1"/>
  <c r="P4" i="4" s="1"/>
  <c r="B3" i="4"/>
  <c r="P3" i="4" s="1"/>
  <c r="B62" i="23"/>
  <c r="H62" i="23" s="1"/>
  <c r="E63" i="23"/>
  <c r="D63" i="23"/>
  <c r="D11" i="23"/>
  <c r="B45" i="1"/>
  <c r="G24" i="23" s="1"/>
  <c r="E12" i="14" l="1"/>
  <c r="E62" i="23"/>
  <c r="D62" i="23"/>
  <c r="B24" i="23"/>
  <c r="H24" i="23" s="1"/>
  <c r="E89" i="27"/>
  <c r="D102" i="27" s="1"/>
  <c r="E90" i="27"/>
  <c r="D103" i="27" s="1"/>
  <c r="E91" i="27"/>
  <c r="D104" i="27" s="1"/>
  <c r="E92" i="27"/>
  <c r="D105" i="27" s="1"/>
  <c r="E93" i="27"/>
  <c r="D106" i="27" s="1"/>
  <c r="E94" i="27"/>
  <c r="D107" i="27" s="1"/>
  <c r="E95" i="27"/>
  <c r="D108" i="27" s="1"/>
  <c r="E88" i="27"/>
  <c r="D101" i="27" s="1"/>
  <c r="B122" i="27"/>
  <c r="C117" i="27" s="1"/>
  <c r="H22" i="15" s="1"/>
  <c r="D96" i="27"/>
  <c r="C96" i="27"/>
  <c r="B96" i="27"/>
  <c r="C121" i="27" l="1"/>
  <c r="C116" i="27"/>
  <c r="H21" i="15" s="1"/>
  <c r="C115" i="27"/>
  <c r="H20" i="15" s="1"/>
  <c r="C114" i="27"/>
  <c r="H19" i="15" s="1"/>
  <c r="C120" i="27"/>
  <c r="H25" i="15" s="1"/>
  <c r="C118" i="27"/>
  <c r="H23" i="15" s="1"/>
  <c r="C119" i="27"/>
  <c r="H24" i="15" s="1"/>
  <c r="E96" i="27"/>
  <c r="I75" i="27"/>
  <c r="C122" i="27" l="1"/>
  <c r="J75" i="27"/>
  <c r="K82" i="27" l="1"/>
  <c r="K81" i="27"/>
  <c r="K80" i="27"/>
  <c r="K79" i="27"/>
  <c r="K78" i="27"/>
  <c r="K77" i="27"/>
  <c r="K76" i="27"/>
  <c r="K75" i="27"/>
  <c r="I83" i="27"/>
  <c r="J83" i="27"/>
  <c r="E76" i="27" l="1"/>
  <c r="E77" i="27"/>
  <c r="E78" i="27"/>
  <c r="E79" i="27"/>
  <c r="E80" i="27"/>
  <c r="E81" i="27"/>
  <c r="E82" i="27"/>
  <c r="E75" i="27"/>
  <c r="C83" i="27"/>
  <c r="D83" i="27"/>
  <c r="D109" i="27" l="1"/>
  <c r="B102" i="27"/>
  <c r="C102" i="27"/>
  <c r="B103" i="27"/>
  <c r="C103" i="27"/>
  <c r="B104" i="27"/>
  <c r="C104" i="27"/>
  <c r="B105" i="27"/>
  <c r="C105" i="27"/>
  <c r="B106" i="27"/>
  <c r="C106" i="27"/>
  <c r="B107" i="27"/>
  <c r="C107" i="27"/>
  <c r="B108" i="27"/>
  <c r="C108" i="27"/>
  <c r="C101" i="27"/>
  <c r="B101" i="27"/>
  <c r="E101" i="27" s="1"/>
  <c r="E97" i="27"/>
  <c r="K84" i="27"/>
  <c r="E84" i="27"/>
  <c r="E106" i="27" l="1"/>
  <c r="E104" i="27"/>
  <c r="E107" i="27"/>
  <c r="E103" i="27"/>
  <c r="E108" i="27"/>
  <c r="E105" i="27"/>
  <c r="E102" i="27"/>
  <c r="C109" i="27"/>
  <c r="B109" i="27"/>
  <c r="H83" i="27"/>
  <c r="K83" i="27" s="1"/>
  <c r="B83" i="27"/>
  <c r="E83" i="27" s="1"/>
  <c r="E109" i="27" l="1"/>
  <c r="F103" i="27" s="1"/>
  <c r="I21" i="15" s="1"/>
  <c r="J50" i="27"/>
  <c r="J48" i="27"/>
  <c r="J49" i="27"/>
  <c r="J45" i="27"/>
  <c r="J47" i="27"/>
  <c r="J46" i="27"/>
  <c r="F104" i="27" l="1"/>
  <c r="I22" i="15" s="1"/>
  <c r="J53" i="27"/>
  <c r="K50" i="27" s="1"/>
  <c r="B61" i="14" s="1"/>
  <c r="F107" i="27"/>
  <c r="I25" i="15" s="1"/>
  <c r="F101" i="27"/>
  <c r="F106" i="27"/>
  <c r="I24" i="15" s="1"/>
  <c r="F105" i="27"/>
  <c r="I23" i="15" s="1"/>
  <c r="F102" i="27"/>
  <c r="I20" i="15" s="1"/>
  <c r="K46" i="27" l="1"/>
  <c r="B57" i="14" s="1"/>
  <c r="K47" i="27"/>
  <c r="B58" i="14" s="1"/>
  <c r="K52" i="27"/>
  <c r="K51" i="27"/>
  <c r="B62" i="14" s="1"/>
  <c r="F109" i="27"/>
  <c r="I19" i="15"/>
  <c r="I26" i="15" s="1"/>
  <c r="K48" i="27"/>
  <c r="B59" i="14" s="1"/>
  <c r="K45" i="27"/>
  <c r="K49" i="27"/>
  <c r="B60" i="14" s="1"/>
  <c r="E19" i="27"/>
  <c r="E20" i="27"/>
  <c r="E21" i="27"/>
  <c r="E22" i="27"/>
  <c r="E23" i="27"/>
  <c r="E24" i="27"/>
  <c r="E18" i="27"/>
  <c r="C25" i="27"/>
  <c r="D25" i="27"/>
  <c r="B25" i="27"/>
  <c r="H38" i="27"/>
  <c r="G38" i="27"/>
  <c r="F38" i="27"/>
  <c r="E38" i="27"/>
  <c r="D38" i="27"/>
  <c r="C38" i="27"/>
  <c r="B38" i="27"/>
  <c r="I37" i="27"/>
  <c r="I36" i="27"/>
  <c r="I35" i="27"/>
  <c r="I34" i="27"/>
  <c r="I33" i="27"/>
  <c r="I32" i="27"/>
  <c r="I31" i="27"/>
  <c r="K53" i="27" l="1"/>
  <c r="B56" i="14"/>
  <c r="E25" i="27"/>
  <c r="F22" i="27" s="1"/>
  <c r="G23" i="15" s="1"/>
  <c r="I38" i="27"/>
  <c r="J36" i="27" s="1"/>
  <c r="C24" i="15" s="1"/>
  <c r="E4" i="28"/>
  <c r="E12" i="28" s="1"/>
  <c r="D5" i="28"/>
  <c r="D12" i="28" s="1"/>
  <c r="C12" i="28"/>
  <c r="F12" i="28"/>
  <c r="D18" i="28"/>
  <c r="D26" i="28" s="1"/>
  <c r="E19" i="28"/>
  <c r="E20" i="28"/>
  <c r="E21" i="28"/>
  <c r="E22" i="28"/>
  <c r="E23" i="28"/>
  <c r="E24" i="28"/>
  <c r="E25" i="28"/>
  <c r="C26" i="28"/>
  <c r="C27" i="28"/>
  <c r="F24" i="27" l="1"/>
  <c r="G25" i="15" s="1"/>
  <c r="F19" i="27"/>
  <c r="G20" i="15" s="1"/>
  <c r="F18" i="27"/>
  <c r="G19" i="15" s="1"/>
  <c r="F21" i="27"/>
  <c r="G22" i="15" s="1"/>
  <c r="F20" i="27"/>
  <c r="G21" i="15" s="1"/>
  <c r="F23" i="27"/>
  <c r="G24" i="15" s="1"/>
  <c r="J32" i="27"/>
  <c r="C20" i="15" s="1"/>
  <c r="J34" i="27"/>
  <c r="C22" i="15" s="1"/>
  <c r="J33" i="27"/>
  <c r="C21" i="15" s="1"/>
  <c r="J35" i="27"/>
  <c r="C23" i="15" s="1"/>
  <c r="J37" i="27"/>
  <c r="C25" i="15" s="1"/>
  <c r="J31" i="27"/>
  <c r="C19" i="15" s="1"/>
  <c r="E18" i="28"/>
  <c r="F25" i="27" l="1"/>
  <c r="F22" i="28"/>
  <c r="F23" i="15" s="1"/>
  <c r="F23" i="28"/>
  <c r="F24" i="15" s="1"/>
  <c r="F24" i="28"/>
  <c r="F25" i="15" s="1"/>
  <c r="F21" i="28"/>
  <c r="F22" i="15" s="1"/>
  <c r="F19" i="28"/>
  <c r="F20" i="15" s="1"/>
  <c r="F20" i="28"/>
  <c r="F21" i="15" s="1"/>
  <c r="E26" i="28"/>
  <c r="F18" i="28"/>
  <c r="F19" i="15" s="1"/>
  <c r="F26" i="28" l="1"/>
  <c r="D69" i="27" l="1"/>
  <c r="D64" i="27"/>
  <c r="J2" i="27" l="1"/>
  <c r="J7" i="26" l="1"/>
  <c r="J8" i="26"/>
  <c r="J10" i="26"/>
  <c r="J11" i="26"/>
  <c r="J13" i="26"/>
  <c r="J14" i="26"/>
  <c r="J15" i="26"/>
  <c r="J16" i="26"/>
  <c r="J17" i="26"/>
  <c r="J19" i="26"/>
  <c r="J20" i="26"/>
  <c r="J21" i="26"/>
  <c r="J22" i="26"/>
  <c r="J23" i="26"/>
  <c r="J24" i="26"/>
  <c r="J25" i="26"/>
  <c r="J27" i="26"/>
  <c r="B19" i="14"/>
  <c r="F19" i="14" s="1"/>
  <c r="P9" i="28" l="1"/>
  <c r="P10" i="28"/>
  <c r="P11" i="28"/>
  <c r="G5" i="15" l="1"/>
  <c r="F6" i="15" l="1"/>
  <c r="C17" i="15" s="1"/>
  <c r="F8" i="15"/>
  <c r="D17" i="15" s="1"/>
  <c r="F14" i="15"/>
  <c r="F9" i="15"/>
  <c r="E17" i="15" s="1"/>
  <c r="F10" i="15"/>
  <c r="F17" i="15" s="1"/>
  <c r="F12" i="15"/>
  <c r="I17" i="15" s="1"/>
  <c r="F11" i="15"/>
  <c r="G17" i="15" s="1"/>
  <c r="F13" i="15"/>
  <c r="F7" i="15"/>
  <c r="F15" i="15" l="1"/>
  <c r="B17" i="15"/>
  <c r="Q15" i="28" l="1"/>
  <c r="P15" i="28" l="1"/>
  <c r="M5" i="28"/>
  <c r="O4" i="28" l="1"/>
  <c r="N4" i="28"/>
  <c r="B12" i="28"/>
  <c r="B40" i="28"/>
  <c r="B26" i="28"/>
  <c r="M12" i="28"/>
  <c r="L12" i="28"/>
  <c r="K12" i="28"/>
  <c r="J12" i="28"/>
  <c r="I12" i="28"/>
  <c r="H12" i="28"/>
  <c r="G12" i="28"/>
  <c r="O11" i="28"/>
  <c r="N11" i="28"/>
  <c r="O10" i="28"/>
  <c r="N10" i="28"/>
  <c r="O9" i="28"/>
  <c r="N9" i="28"/>
  <c r="P8" i="28"/>
  <c r="O8" i="28"/>
  <c r="N8" i="28"/>
  <c r="P7" i="28"/>
  <c r="O7" i="28"/>
  <c r="N7" i="28"/>
  <c r="P6" i="28"/>
  <c r="O6" i="28"/>
  <c r="N6" i="28"/>
  <c r="P5" i="28"/>
  <c r="O5" i="28"/>
  <c r="N5" i="28"/>
  <c r="P4" i="28"/>
  <c r="Q10" i="28" l="1"/>
  <c r="Q9" i="28"/>
  <c r="Q11" i="28"/>
  <c r="Q4" i="28"/>
  <c r="Q5" i="28"/>
  <c r="Q8" i="28"/>
  <c r="P12" i="28"/>
  <c r="Q6" i="28"/>
  <c r="Q7" i="28"/>
  <c r="N12" i="28"/>
  <c r="N13" i="28" s="1"/>
  <c r="O12" i="28"/>
  <c r="O13" i="28" s="1"/>
  <c r="Q13" i="28" l="1"/>
  <c r="R4" i="28"/>
  <c r="D19" i="15" s="1"/>
  <c r="R10" i="28"/>
  <c r="D25" i="15" s="1"/>
  <c r="R6" i="28"/>
  <c r="D21" i="15" s="1"/>
  <c r="R7" i="28"/>
  <c r="D22" i="15" s="1"/>
  <c r="R11" i="28"/>
  <c r="R8" i="28"/>
  <c r="D23" i="15" s="1"/>
  <c r="R5" i="28"/>
  <c r="D20" i="15" s="1"/>
  <c r="R9" i="28"/>
  <c r="D24" i="15" s="1"/>
  <c r="Q12" i="28"/>
  <c r="R12" i="28" l="1"/>
  <c r="B10" i="27" l="1"/>
  <c r="B11" i="27"/>
  <c r="D3" i="27" s="1"/>
  <c r="E11" i="27"/>
  <c r="E10" i="27"/>
  <c r="H11" i="27"/>
  <c r="J3" i="27" s="1"/>
  <c r="D68" i="27"/>
  <c r="E66" i="27" s="1"/>
  <c r="B68" i="27"/>
  <c r="G3" i="27"/>
  <c r="B38" i="26"/>
  <c r="B37" i="26"/>
  <c r="I18" i="26"/>
  <c r="G4" i="27" l="1"/>
  <c r="J18" i="26"/>
  <c r="I29" i="26"/>
  <c r="C62" i="14"/>
  <c r="J25" i="15"/>
  <c r="E65" i="27"/>
  <c r="D8" i="27"/>
  <c r="C67" i="27"/>
  <c r="C60" i="27"/>
  <c r="C64" i="27"/>
  <c r="D7" i="27"/>
  <c r="D5" i="27"/>
  <c r="D4" i="27"/>
  <c r="G8" i="27"/>
  <c r="D9" i="27"/>
  <c r="G9" i="27"/>
  <c r="E67" i="27"/>
  <c r="J8" i="27"/>
  <c r="G5" i="27"/>
  <c r="E61" i="27"/>
  <c r="G6" i="27"/>
  <c r="K3" i="27"/>
  <c r="M3" i="27" s="1"/>
  <c r="D6" i="27"/>
  <c r="G7" i="27"/>
  <c r="E63" i="27"/>
  <c r="J9" i="27"/>
  <c r="J6" i="27"/>
  <c r="D10" i="27"/>
  <c r="J4" i="27"/>
  <c r="J5" i="27"/>
  <c r="J7" i="27"/>
  <c r="G10" i="27"/>
  <c r="M11" i="27"/>
  <c r="N11" i="27"/>
  <c r="C62" i="27"/>
  <c r="C66" i="27"/>
  <c r="E60" i="27"/>
  <c r="E62" i="27"/>
  <c r="E64" i="27"/>
  <c r="C61" i="27"/>
  <c r="C63" i="27"/>
  <c r="C65" i="27"/>
  <c r="J24" i="15" l="1"/>
  <c r="C61" i="14"/>
  <c r="J21" i="15"/>
  <c r="C58" i="14"/>
  <c r="J20" i="15"/>
  <c r="C57" i="14"/>
  <c r="J22" i="15"/>
  <c r="C59" i="14"/>
  <c r="J19" i="15"/>
  <c r="C56" i="14"/>
  <c r="J23" i="15"/>
  <c r="C60" i="14"/>
  <c r="J38" i="27"/>
  <c r="K8" i="27"/>
  <c r="N8" i="27" s="1"/>
  <c r="E48" i="14" s="1"/>
  <c r="K9" i="27"/>
  <c r="N9" i="27" s="1"/>
  <c r="F49" i="14" s="1"/>
  <c r="K6" i="27"/>
  <c r="N6" i="27" s="1"/>
  <c r="E46" i="14" s="1"/>
  <c r="K7" i="27"/>
  <c r="N7" i="27" s="1"/>
  <c r="E47" i="14" s="1"/>
  <c r="K5" i="27"/>
  <c r="M5" i="27" s="1"/>
  <c r="E33" i="14" s="1"/>
  <c r="K4" i="27"/>
  <c r="M4" i="27" s="1"/>
  <c r="E32" i="14" s="1"/>
  <c r="C68" i="27"/>
  <c r="E68" i="27"/>
  <c r="B63" i="14" l="1"/>
  <c r="M8" i="27"/>
  <c r="E36" i="14" s="1"/>
  <c r="M6" i="27"/>
  <c r="E34" i="14" s="1"/>
  <c r="M9" i="27"/>
  <c r="F37" i="14" s="1"/>
  <c r="N4" i="27"/>
  <c r="E44" i="14" s="1"/>
  <c r="M7" i="27"/>
  <c r="E35" i="14" s="1"/>
  <c r="N5" i="27"/>
  <c r="E45" i="14" s="1"/>
  <c r="J26" i="15"/>
  <c r="B43" i="14"/>
  <c r="K29" i="14"/>
  <c r="J26" i="14"/>
  <c r="J29" i="15"/>
  <c r="G29" i="15"/>
  <c r="F29" i="15"/>
  <c r="E29" i="15"/>
  <c r="D29" i="15"/>
  <c r="C29" i="15"/>
  <c r="B29" i="15"/>
  <c r="K50" i="14"/>
  <c r="J50" i="14"/>
  <c r="J7" i="14" s="1"/>
  <c r="D50" i="14"/>
  <c r="C50" i="14"/>
  <c r="B48" i="14"/>
  <c r="F48" i="14" s="1"/>
  <c r="B47" i="14"/>
  <c r="F47" i="14" s="1"/>
  <c r="B46" i="14"/>
  <c r="F46" i="14" s="1"/>
  <c r="B45" i="14"/>
  <c r="B44" i="14"/>
  <c r="K38" i="14"/>
  <c r="J38" i="14"/>
  <c r="D38" i="14"/>
  <c r="C38" i="14"/>
  <c r="B36" i="14"/>
  <c r="B35" i="14"/>
  <c r="B34" i="14"/>
  <c r="B33" i="14"/>
  <c r="F33" i="14" s="1"/>
  <c r="B32" i="14"/>
  <c r="F32" i="14" s="1"/>
  <c r="B31" i="14"/>
  <c r="K26" i="14"/>
  <c r="D26" i="14"/>
  <c r="C26" i="14"/>
  <c r="B24" i="14"/>
  <c r="F24" i="14" s="1"/>
  <c r="B23" i="14"/>
  <c r="F23" i="14" s="1"/>
  <c r="B22" i="14"/>
  <c r="F22" i="14" s="1"/>
  <c r="B21" i="14"/>
  <c r="F21" i="14" s="1"/>
  <c r="B20" i="14"/>
  <c r="F20" i="14" s="1"/>
  <c r="G26" i="15"/>
  <c r="D26" i="15"/>
  <c r="H26" i="15"/>
  <c r="E26" i="15"/>
  <c r="J17" i="15"/>
  <c r="H17" i="15"/>
  <c r="B18" i="4"/>
  <c r="D18" i="4" s="1"/>
  <c r="C25" i="13"/>
  <c r="B25" i="13"/>
  <c r="D24" i="13"/>
  <c r="D23" i="13"/>
  <c r="D22" i="13"/>
  <c r="D21" i="13"/>
  <c r="D20" i="13"/>
  <c r="E13" i="13"/>
  <c r="E11" i="13"/>
  <c r="E10" i="13"/>
  <c r="E9" i="13"/>
  <c r="E8" i="13"/>
  <c r="E7" i="13"/>
  <c r="D20" i="4"/>
  <c r="D21" i="4"/>
  <c r="H12" i="4"/>
  <c r="J12" i="4"/>
  <c r="E29" i="4"/>
  <c r="F29" i="4"/>
  <c r="G17" i="4"/>
  <c r="I12" i="4"/>
  <c r="F26" i="15"/>
  <c r="D25" i="13" l="1"/>
  <c r="F35" i="14"/>
  <c r="F34" i="14"/>
  <c r="F45" i="14"/>
  <c r="F44" i="14"/>
  <c r="F36" i="14"/>
  <c r="H18" i="4"/>
  <c r="I18" i="4"/>
  <c r="H20" i="4"/>
  <c r="I20" i="4"/>
  <c r="H21" i="4"/>
  <c r="I21" i="4"/>
  <c r="K6" i="14"/>
  <c r="K7" i="14"/>
  <c r="K5" i="14"/>
  <c r="F26" i="14"/>
  <c r="G20" i="14" s="1"/>
  <c r="E14" i="13"/>
  <c r="G14" i="13" s="1"/>
  <c r="G29" i="4"/>
  <c r="C63" i="14"/>
  <c r="B39" i="14"/>
  <c r="B51" i="14"/>
  <c r="B38" i="14"/>
  <c r="B50" i="14"/>
  <c r="B26" i="14"/>
  <c r="K8" i="14" l="1"/>
  <c r="G24" i="14"/>
  <c r="G25" i="14"/>
  <c r="G21" i="14"/>
  <c r="G22" i="14"/>
  <c r="G23" i="14"/>
  <c r="G19" i="14"/>
  <c r="G26" i="14" l="1"/>
  <c r="H10" i="27" l="1"/>
  <c r="J10" i="27" s="1"/>
  <c r="K10" i="27" s="1"/>
  <c r="J6" i="26"/>
  <c r="B33" i="26" s="1"/>
  <c r="M16" i="26"/>
  <c r="B34" i="26"/>
  <c r="B36" i="26"/>
  <c r="B32" i="26"/>
  <c r="B35" i="26"/>
  <c r="M10" i="27" l="1"/>
  <c r="E38" i="14" s="1"/>
  <c r="N10" i="27"/>
  <c r="E50" i="14" s="1"/>
  <c r="B39" i="26"/>
  <c r="C33" i="26" s="1"/>
  <c r="B20" i="15" s="1"/>
  <c r="E31" i="14"/>
  <c r="F31" i="14" s="1"/>
  <c r="N3" i="27"/>
  <c r="E43" i="14" s="1"/>
  <c r="F43" i="14" s="1"/>
  <c r="K20" i="15" l="1"/>
  <c r="B8" i="13" s="1"/>
  <c r="F8" i="13" s="1"/>
  <c r="F38" i="14"/>
  <c r="G31" i="14" s="1"/>
  <c r="C32" i="26"/>
  <c r="B19" i="15" s="1"/>
  <c r="F50" i="14"/>
  <c r="C37" i="26"/>
  <c r="B24" i="15" s="1"/>
  <c r="C38" i="26"/>
  <c r="B25" i="15" s="1"/>
  <c r="C34" i="26"/>
  <c r="B21" i="15" s="1"/>
  <c r="C35" i="26"/>
  <c r="B22" i="15" s="1"/>
  <c r="C36" i="26"/>
  <c r="B23" i="15" s="1"/>
  <c r="C26" i="15" l="1"/>
  <c r="C39" i="26"/>
  <c r="K23" i="15"/>
  <c r="B11" i="13" s="1"/>
  <c r="F11" i="13" s="1"/>
  <c r="H11" i="13" s="1"/>
  <c r="I11" i="13" s="1"/>
  <c r="K25" i="15"/>
  <c r="B13" i="13" s="1"/>
  <c r="F13" i="13" s="1"/>
  <c r="H13" i="13" s="1"/>
  <c r="I13" i="13" s="1"/>
  <c r="K22" i="15"/>
  <c r="B10" i="13" s="1"/>
  <c r="F10" i="13" s="1"/>
  <c r="H10" i="13" s="1"/>
  <c r="I10" i="13" s="1"/>
  <c r="G46" i="14"/>
  <c r="G47" i="14"/>
  <c r="G45" i="14"/>
  <c r="G48" i="14"/>
  <c r="G44" i="14"/>
  <c r="G32" i="14"/>
  <c r="G34" i="14"/>
  <c r="G33" i="14"/>
  <c r="G36" i="14"/>
  <c r="G35" i="14"/>
  <c r="G37" i="14"/>
  <c r="K21" i="15"/>
  <c r="B9" i="13" s="1"/>
  <c r="F9" i="13" s="1"/>
  <c r="H9" i="13" s="1"/>
  <c r="I9" i="13" s="1"/>
  <c r="K24" i="15"/>
  <c r="B12" i="13" s="1"/>
  <c r="F12" i="13" s="1"/>
  <c r="H12" i="13" s="1"/>
  <c r="I12" i="13" s="1"/>
  <c r="G43" i="14"/>
  <c r="K19" i="15" l="1"/>
  <c r="B26" i="15"/>
  <c r="G38" i="14"/>
  <c r="G50" i="14"/>
  <c r="K26" i="15" l="1"/>
  <c r="B7" i="13"/>
  <c r="F7" i="13" s="1"/>
  <c r="F7" i="14"/>
  <c r="E15" i="14" s="1"/>
  <c r="F6" i="14"/>
  <c r="E14" i="14" s="1"/>
  <c r="F5" i="14"/>
  <c r="F14" i="13" l="1"/>
  <c r="F4" i="14"/>
  <c r="E13" i="14"/>
  <c r="J14" i="14" s="1"/>
  <c r="B14" i="13"/>
  <c r="C7" i="13" s="1"/>
  <c r="J13" i="14" l="1"/>
  <c r="H20" i="14" s="1"/>
  <c r="J15" i="14"/>
  <c r="H48" i="14" s="1"/>
  <c r="H21" i="14"/>
  <c r="H25" i="14"/>
  <c r="H31" i="14"/>
  <c r="H37" i="14"/>
  <c r="H35" i="14"/>
  <c r="H36" i="14"/>
  <c r="H33" i="14"/>
  <c r="H34" i="14"/>
  <c r="H32" i="14"/>
  <c r="C8" i="13"/>
  <c r="C9" i="13"/>
  <c r="C11" i="13"/>
  <c r="C10" i="13"/>
  <c r="D59" i="14"/>
  <c r="D56" i="14"/>
  <c r="D61" i="14"/>
  <c r="D58" i="14"/>
  <c r="D60" i="14"/>
  <c r="D62" i="14"/>
  <c r="D57" i="14"/>
  <c r="H22" i="14" l="1"/>
  <c r="G7" i="13"/>
  <c r="H7" i="13" s="1"/>
  <c r="H45" i="14"/>
  <c r="I45" i="14" s="1"/>
  <c r="H44" i="14"/>
  <c r="I44" i="14" s="1"/>
  <c r="B6" i="4" s="1"/>
  <c r="P6" i="4" s="1"/>
  <c r="H46" i="14"/>
  <c r="I46" i="14" s="1"/>
  <c r="B8" i="4" s="1"/>
  <c r="P8" i="4" s="1"/>
  <c r="H49" i="14"/>
  <c r="I49" i="14" s="1"/>
  <c r="B11" i="4" s="1"/>
  <c r="P11" i="4" s="1"/>
  <c r="H19" i="14"/>
  <c r="H43" i="14"/>
  <c r="H23" i="14"/>
  <c r="H47" i="14"/>
  <c r="H24" i="14"/>
  <c r="I48" i="14" s="1"/>
  <c r="B10" i="4" s="1"/>
  <c r="P10" i="4" s="1"/>
  <c r="C14" i="13"/>
  <c r="H38" i="14"/>
  <c r="G8" i="13" l="1"/>
  <c r="H8" i="13" s="1"/>
  <c r="I8" i="13" s="1"/>
  <c r="H50" i="14"/>
  <c r="H26" i="14"/>
  <c r="I47" i="14"/>
  <c r="I43" i="14"/>
  <c r="B5" i="4" s="1"/>
  <c r="P5" i="4" s="1"/>
  <c r="B7" i="4"/>
  <c r="P7" i="4" s="1"/>
  <c r="I7" i="13"/>
  <c r="D63" i="14"/>
  <c r="H14" i="13" l="1"/>
  <c r="I14" i="13"/>
  <c r="F25" i="13" s="1"/>
  <c r="B19" i="23" s="1"/>
  <c r="B15" i="23" s="1"/>
  <c r="I50" i="14"/>
  <c r="I54" i="14" s="1"/>
  <c r="B9" i="4"/>
  <c r="P9" i="4" s="1"/>
  <c r="Q22" i="4" l="1"/>
  <c r="D19" i="23"/>
  <c r="E19" i="23"/>
  <c r="B12" i="4"/>
  <c r="I58" i="14"/>
  <c r="B17" i="23"/>
  <c r="B7" i="23" s="1"/>
  <c r="E15" i="23"/>
  <c r="D15" i="23"/>
  <c r="E2" i="15"/>
  <c r="H26" i="23"/>
  <c r="P12" i="4" l="1"/>
  <c r="E3" i="15"/>
  <c r="E4" i="15"/>
  <c r="C4" i="4" s="1"/>
  <c r="Q4" i="4" s="1"/>
  <c r="Q24" i="4"/>
  <c r="D17" i="23"/>
  <c r="E17" i="23"/>
  <c r="O4" i="4"/>
  <c r="E7" i="23" l="1"/>
  <c r="D7" i="23"/>
  <c r="C3" i="4"/>
  <c r="Q3" i="4" s="1"/>
  <c r="E5" i="15"/>
  <c r="E9" i="15" s="1"/>
  <c r="E11" i="15" l="1"/>
  <c r="G31" i="15" s="1"/>
  <c r="E12" i="15"/>
  <c r="I33" i="15" s="1"/>
  <c r="E14" i="15"/>
  <c r="J31" i="15" s="1"/>
  <c r="E8" i="15"/>
  <c r="D32" i="15" s="1"/>
  <c r="E6" i="15"/>
  <c r="C36" i="15" s="1"/>
  <c r="E7" i="15"/>
  <c r="B30" i="15" s="1"/>
  <c r="E10" i="15"/>
  <c r="F31" i="15" s="1"/>
  <c r="E31" i="15"/>
  <c r="E34" i="15"/>
  <c r="E33" i="15"/>
  <c r="E36" i="15"/>
  <c r="E30" i="15"/>
  <c r="E32" i="15"/>
  <c r="E35" i="15"/>
  <c r="E13" i="15"/>
  <c r="G34" i="15" l="1"/>
  <c r="G30" i="15"/>
  <c r="B36" i="15"/>
  <c r="G35" i="15"/>
  <c r="G32" i="15"/>
  <c r="G36" i="15"/>
  <c r="G33" i="15"/>
  <c r="B32" i="15"/>
  <c r="B31" i="15"/>
  <c r="B33" i="15"/>
  <c r="I32" i="15"/>
  <c r="C33" i="15"/>
  <c r="C30" i="15"/>
  <c r="C35" i="15"/>
  <c r="C34" i="15"/>
  <c r="C32" i="15"/>
  <c r="C31" i="15"/>
  <c r="B34" i="15"/>
  <c r="F36" i="15"/>
  <c r="F33" i="15"/>
  <c r="D34" i="15"/>
  <c r="J34" i="15"/>
  <c r="J36" i="15"/>
  <c r="I30" i="15"/>
  <c r="D31" i="15"/>
  <c r="I31" i="15"/>
  <c r="J35" i="15"/>
  <c r="I34" i="15"/>
  <c r="D35" i="15"/>
  <c r="F30" i="15"/>
  <c r="D36" i="15"/>
  <c r="I36" i="15"/>
  <c r="F35" i="15"/>
  <c r="F32" i="15"/>
  <c r="J30" i="15"/>
  <c r="J33" i="15"/>
  <c r="J32" i="15"/>
  <c r="F34" i="15"/>
  <c r="D30" i="15"/>
  <c r="D33" i="15"/>
  <c r="I35" i="15"/>
  <c r="B35" i="15"/>
  <c r="H31" i="15"/>
  <c r="H30" i="15"/>
  <c r="H32" i="15"/>
  <c r="H33" i="15"/>
  <c r="H34" i="15"/>
  <c r="H36" i="15"/>
  <c r="H35" i="15"/>
  <c r="E37" i="15"/>
  <c r="G37" i="15" l="1"/>
  <c r="C37" i="15"/>
  <c r="I37" i="15"/>
  <c r="B37" i="15"/>
  <c r="J37" i="15"/>
  <c r="K36" i="15"/>
  <c r="K35" i="15"/>
  <c r="K30" i="15"/>
  <c r="K33" i="15"/>
  <c r="K31" i="15"/>
  <c r="K32" i="15"/>
  <c r="D37" i="15"/>
  <c r="F37" i="15"/>
  <c r="K34" i="15"/>
  <c r="H37" i="15"/>
  <c r="F10" i="12" l="1"/>
  <c r="C24" i="4" s="1"/>
  <c r="C10" i="4"/>
  <c r="Q10" i="4" s="1"/>
  <c r="F13" i="12"/>
  <c r="C27" i="4" s="1"/>
  <c r="C11" i="4"/>
  <c r="Q11" i="4" s="1"/>
  <c r="F14" i="12"/>
  <c r="C28" i="4" s="1"/>
  <c r="D28" i="4" s="1"/>
  <c r="C5" i="4"/>
  <c r="Q5" i="4" s="1"/>
  <c r="F8" i="12"/>
  <c r="C22" i="4" s="1"/>
  <c r="C9" i="4"/>
  <c r="Q9" i="4" s="1"/>
  <c r="F12" i="12"/>
  <c r="C26" i="4" s="1"/>
  <c r="F9" i="12"/>
  <c r="C23" i="4" s="1"/>
  <c r="C8" i="4"/>
  <c r="Q8" i="4" s="1"/>
  <c r="F11" i="12"/>
  <c r="C25" i="4" s="1"/>
  <c r="C7" i="4"/>
  <c r="Q7" i="4" s="1"/>
  <c r="C6" i="4"/>
  <c r="Q6" i="4" s="1"/>
  <c r="K37" i="15"/>
  <c r="O11" i="4"/>
  <c r="O9" i="4"/>
  <c r="O8" i="4"/>
  <c r="O6" i="4"/>
  <c r="O7" i="4"/>
  <c r="O10" i="4"/>
  <c r="I28" i="4" l="1"/>
  <c r="H28" i="4"/>
  <c r="C12" i="4"/>
  <c r="D6" i="4" s="1"/>
  <c r="C29" i="4"/>
  <c r="O5" i="4"/>
  <c r="O12" i="4" s="1"/>
  <c r="R6" i="4" l="1"/>
  <c r="E6" i="4"/>
  <c r="G6" i="4" s="1"/>
  <c r="D4" i="4"/>
  <c r="D3" i="4"/>
  <c r="R3" i="4" s="1"/>
  <c r="D5" i="4"/>
  <c r="R5" i="4" s="1"/>
  <c r="D10" i="4"/>
  <c r="R10" i="4" s="1"/>
  <c r="D8" i="4"/>
  <c r="R8" i="4" s="1"/>
  <c r="D9" i="4"/>
  <c r="R9" i="4" s="1"/>
  <c r="D11" i="4"/>
  <c r="R11" i="4" s="1"/>
  <c r="D7" i="4"/>
  <c r="R7" i="4" s="1"/>
  <c r="Q12" i="4"/>
  <c r="R4" i="4" l="1"/>
  <c r="L6" i="4"/>
  <c r="K6" i="4"/>
  <c r="B36" i="4"/>
  <c r="E10" i="4"/>
  <c r="G10" i="4" s="1"/>
  <c r="D12" i="4"/>
  <c r="E3" i="4"/>
  <c r="G3" i="4" s="1"/>
  <c r="E11" i="4"/>
  <c r="G11" i="4" s="1"/>
  <c r="E4" i="4"/>
  <c r="G4" i="4" s="1"/>
  <c r="E7" i="4"/>
  <c r="G7" i="4" s="1"/>
  <c r="E5" i="4"/>
  <c r="G5" i="4" s="1"/>
  <c r="E9" i="4"/>
  <c r="G9" i="4" s="1"/>
  <c r="E8" i="4"/>
  <c r="G8" i="4" s="1"/>
  <c r="B19" i="4"/>
  <c r="D19" i="4" s="1"/>
  <c r="B6" i="12"/>
  <c r="L9" i="4" l="1"/>
  <c r="K9" i="4"/>
  <c r="L5" i="4"/>
  <c r="K5" i="4"/>
  <c r="L7" i="4"/>
  <c r="K7" i="4"/>
  <c r="L4" i="4"/>
  <c r="K4" i="4"/>
  <c r="L11" i="4"/>
  <c r="K11" i="4"/>
  <c r="L3" i="4"/>
  <c r="K3" i="4"/>
  <c r="L8" i="4"/>
  <c r="K8" i="4"/>
  <c r="L10" i="4"/>
  <c r="K10" i="4"/>
  <c r="B35" i="4"/>
  <c r="E35" i="4" s="1"/>
  <c r="S5" i="4" s="1"/>
  <c r="T5" i="4" s="1"/>
  <c r="U5" i="4" s="1"/>
  <c r="B37" i="4"/>
  <c r="E37" i="4" s="1"/>
  <c r="S7" i="4" s="1"/>
  <c r="T7" i="4" s="1"/>
  <c r="U7" i="4" s="1"/>
  <c r="B34" i="4"/>
  <c r="E34" i="4" s="1"/>
  <c r="B40" i="4"/>
  <c r="E40" i="4" s="1"/>
  <c r="S10" i="4" s="1"/>
  <c r="T10" i="4" s="1"/>
  <c r="U10" i="4" s="1"/>
  <c r="B41" i="4"/>
  <c r="E41" i="4" s="1"/>
  <c r="S11" i="4" s="1"/>
  <c r="T11" i="4" s="1"/>
  <c r="U11" i="4" s="1"/>
  <c r="B39" i="4"/>
  <c r="E39" i="4" s="1"/>
  <c r="S9" i="4" s="1"/>
  <c r="T9" i="4" s="1"/>
  <c r="U9" i="4" s="1"/>
  <c r="B38" i="4"/>
  <c r="E38" i="4" s="1"/>
  <c r="S8" i="4" s="1"/>
  <c r="T8" i="4" s="1"/>
  <c r="U8" i="4" s="1"/>
  <c r="B33" i="4"/>
  <c r="E33" i="4" s="1"/>
  <c r="G12" i="4"/>
  <c r="E36" i="4"/>
  <c r="S6" i="4" s="1"/>
  <c r="T6" i="4" s="1"/>
  <c r="U6" i="4" s="1"/>
  <c r="R12" i="4"/>
  <c r="E12" i="4"/>
  <c r="H19" i="4"/>
  <c r="I19" i="4"/>
  <c r="B7" i="12"/>
  <c r="B17" i="4" s="1"/>
  <c r="V8" i="4" l="1"/>
  <c r="V11" i="4"/>
  <c r="V9" i="4"/>
  <c r="V10" i="4"/>
  <c r="V7" i="4"/>
  <c r="V5" i="4"/>
  <c r="V6" i="4"/>
  <c r="B42" i="4"/>
  <c r="B8" i="12"/>
  <c r="B22" i="4" s="1"/>
  <c r="D22" i="4" s="1"/>
  <c r="L12" i="4"/>
  <c r="L15" i="4"/>
  <c r="K12" i="4"/>
  <c r="D17" i="4"/>
  <c r="B10" i="12"/>
  <c r="B24" i="4" s="1"/>
  <c r="D24" i="4" s="1"/>
  <c r="B11" i="12"/>
  <c r="B25" i="4" s="1"/>
  <c r="D25" i="4" s="1"/>
  <c r="B12" i="12"/>
  <c r="B26" i="4" s="1"/>
  <c r="D26" i="4" s="1"/>
  <c r="B9" i="12"/>
  <c r="B23" i="4" s="1"/>
  <c r="D23" i="4" s="1"/>
  <c r="B13" i="12"/>
  <c r="B27" i="4" s="1"/>
  <c r="D27" i="4" s="1"/>
  <c r="E42" i="4" l="1"/>
  <c r="S4" i="4" s="1"/>
  <c r="S3" i="4"/>
  <c r="T3" i="4" s="1"/>
  <c r="U3" i="4" s="1"/>
  <c r="H27" i="4"/>
  <c r="I27" i="4"/>
  <c r="H23" i="4"/>
  <c r="I23" i="4"/>
  <c r="H26" i="4"/>
  <c r="I26" i="4"/>
  <c r="H22" i="4"/>
  <c r="I22" i="4"/>
  <c r="H25" i="4"/>
  <c r="I25" i="4"/>
  <c r="H24" i="4"/>
  <c r="I24" i="4"/>
  <c r="I17" i="4"/>
  <c r="D29" i="4"/>
  <c r="H17" i="4"/>
  <c r="B29" i="4"/>
  <c r="T4" i="4" l="1"/>
  <c r="U4" i="4" s="1"/>
  <c r="V3" i="4"/>
  <c r="S12" i="4"/>
  <c r="H29" i="4"/>
  <c r="Q21" i="4"/>
  <c r="V4" i="4" l="1"/>
  <c r="T12" i="4"/>
  <c r="V12" i="4" s="1"/>
  <c r="U12" i="4" l="1"/>
  <c r="Q19" i="4"/>
  <c r="Q20" i="4" s="1"/>
  <c r="Q23" i="4" s="1"/>
  <c r="Q25" i="4" s="1"/>
  <c r="Q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Dagmar Hvozdovičová</author>
  </authors>
  <commentList>
    <comment ref="C13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Dagmar Hvozdovičová:</t>
        </r>
        <r>
          <rPr>
            <sz val="9"/>
            <color indexed="81"/>
            <rFont val="Segoe UI"/>
            <family val="2"/>
            <charset val="238"/>
          </rPr>
          <t xml:space="preserve">
dod DZ 5 +105 935 
dod DZ 4 + 41 194
 </t>
        </r>
      </text>
    </comment>
    <comment ref="B19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Dagmar Hvozdovičová:</t>
        </r>
        <r>
          <rPr>
            <sz val="9"/>
            <color indexed="81"/>
            <rFont val="Segoe UI"/>
            <family val="2"/>
            <charset val="238"/>
          </rPr>
          <t xml:space="preserve">
od potreby odpočet došlej valorizácie</t>
        </r>
      </text>
    </comment>
    <comment ref="C38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Dagmar Hvozdovičová:</t>
        </r>
        <r>
          <rPr>
            <sz val="9"/>
            <color indexed="81"/>
            <rFont val="Segoe UI"/>
            <family val="2"/>
            <charset val="238"/>
          </rPr>
          <t xml:space="preserve">
dodatok DZ 2</t>
        </r>
      </text>
    </comment>
  </commentList>
</comments>
</file>

<file path=xl/sharedStrings.xml><?xml version="1.0" encoding="utf-8"?>
<sst xmlns="http://schemas.openxmlformats.org/spreadsheetml/2006/main" count="946" uniqueCount="500">
  <si>
    <t>ÚTVŠ</t>
  </si>
  <si>
    <t>Rok</t>
  </si>
  <si>
    <t>Dátum</t>
  </si>
  <si>
    <t xml:space="preserve">Verzia </t>
  </si>
  <si>
    <t>Údaje do rozpisu dotácie pre UPJŠ</t>
  </si>
  <si>
    <t>Popis</t>
  </si>
  <si>
    <t>Rok 2025</t>
  </si>
  <si>
    <t>Rozdiel</t>
  </si>
  <si>
    <t>Podiel</t>
  </si>
  <si>
    <t>Zdroj</t>
  </si>
  <si>
    <t>Mzdy, odvody, TaS spolu 07711 a 0771201</t>
  </si>
  <si>
    <t xml:space="preserve">   07711 03 VZ navyše (bez odvodov)</t>
  </si>
  <si>
    <r>
      <t xml:space="preserve">   07711 valorizácia</t>
    </r>
    <r>
      <rPr>
        <sz val="11"/>
        <color rgb="FFFF0000"/>
        <rFont val="Arial"/>
        <family val="2"/>
        <charset val="238"/>
      </rPr>
      <t xml:space="preserve"> (bez odvodov)</t>
    </r>
  </si>
  <si>
    <t xml:space="preserve">   07711 odvody z miezd 36,2% (vrátane valorizácie)</t>
  </si>
  <si>
    <t xml:space="preserve">   07711 TaS </t>
  </si>
  <si>
    <t>07712 - mzdy (výkon) bez valorizácie</t>
  </si>
  <si>
    <r>
      <t xml:space="preserve">   07712 valorizácia bez doktorandov</t>
    </r>
    <r>
      <rPr>
        <sz val="11"/>
        <color rgb="FFFF0000"/>
        <rFont val="Arial"/>
        <family val="2"/>
        <charset val="238"/>
      </rPr>
      <t xml:space="preserve"> (bez odvodov)</t>
    </r>
  </si>
  <si>
    <t xml:space="preserve">   07712 odvody z miezd 36,2% (vrátane valorizácie)</t>
  </si>
  <si>
    <t xml:space="preserve">   07712 TaS </t>
  </si>
  <si>
    <t>07712 - doktorandi</t>
  </si>
  <si>
    <t>podľa reálneho čerpania za 10-11/ prepočet</t>
  </si>
  <si>
    <t>07712 - valorizácia doktorandi</t>
  </si>
  <si>
    <t>Rektorát</t>
  </si>
  <si>
    <t>RF</t>
  </si>
  <si>
    <t>DZ</t>
  </si>
  <si>
    <t>rozdiel</t>
  </si>
  <si>
    <t>Vstupy podľa metodiky SR</t>
  </si>
  <si>
    <t xml:space="preserve">07711 - spolu </t>
  </si>
  <si>
    <t>rozdiel v DZ oproti tabuľkovému rozpisu</t>
  </si>
  <si>
    <t>07711 - výkon</t>
  </si>
  <si>
    <t>T1-RD2026-25 F5; T7-výkon K5</t>
  </si>
  <si>
    <t>07711 - štud + abs.</t>
  </si>
  <si>
    <t>T7-výkon F5</t>
  </si>
  <si>
    <t>07711 - na základe P_U</t>
  </si>
  <si>
    <t>T7-výkon H5</t>
  </si>
  <si>
    <t xml:space="preserve">07711 - na základe UC </t>
  </si>
  <si>
    <t>T7-výkon I5</t>
  </si>
  <si>
    <t>0771103 - VZ</t>
  </si>
  <si>
    <t>T1-RD2026-25 H5</t>
  </si>
  <si>
    <t>07711 MU (2025)</t>
  </si>
  <si>
    <t>07712 MU (2025)</t>
  </si>
  <si>
    <t>07711 - valorizácia</t>
  </si>
  <si>
    <t>Valorizácia T6</t>
  </si>
  <si>
    <t xml:space="preserve"> -1 kvôli zaokr.</t>
  </si>
  <si>
    <t>07711-účelové</t>
  </si>
  <si>
    <t>suma nasledujucich riadkov</t>
  </si>
  <si>
    <t>07711 - BZ (mzdy, odvody, TaS)</t>
  </si>
  <si>
    <t>T12-špecifiká - O15</t>
  </si>
  <si>
    <t>07711 - Zahraniční lektori (mzdy, odvody)</t>
  </si>
  <si>
    <t>T13-sumár-špec - E6</t>
  </si>
  <si>
    <t>07711 - štud. LF</t>
  </si>
  <si>
    <t>T8-účel K6</t>
  </si>
  <si>
    <t>Pg praxe</t>
  </si>
  <si>
    <t>Rozbory v odbore sociálna práca</t>
  </si>
  <si>
    <t>07711 - Podporné služby študentom so špecifickými potrebami</t>
  </si>
  <si>
    <t>T13-sumár-špec - F6</t>
  </si>
  <si>
    <t>07711 - medzin. súťaže a konf.</t>
  </si>
  <si>
    <t>T8-účel I6</t>
  </si>
  <si>
    <t xml:space="preserve">07712 - spolu </t>
  </si>
  <si>
    <t>T1-RD2026-25 I5</t>
  </si>
  <si>
    <t>07712 - výkon</t>
  </si>
  <si>
    <t>07712 - excelentné pracoviská 7%</t>
  </si>
  <si>
    <t>T14-VVZ - W6</t>
  </si>
  <si>
    <t xml:space="preserve">07712 - VER-22 45 % </t>
  </si>
  <si>
    <t>T14-VVZ - J6</t>
  </si>
  <si>
    <t xml:space="preserve">07712 - DG 7,5 % </t>
  </si>
  <si>
    <t>T14-VVZ - H6</t>
  </si>
  <si>
    <t>07712 - VČiS 8 %</t>
  </si>
  <si>
    <t>T14-VVZ - K6</t>
  </si>
  <si>
    <t xml:space="preserve">07712 - ZG 9 % </t>
  </si>
  <si>
    <t>T14-VVZ - N6</t>
  </si>
  <si>
    <t>07712 - Dokt abs. 8 %</t>
  </si>
  <si>
    <t>T14-VVZ - Q6</t>
  </si>
  <si>
    <t>07712 - PC 14,2 %</t>
  </si>
  <si>
    <t>T14-VVZ - S6</t>
  </si>
  <si>
    <t>07712 - PC - duševné vlast. 0,88 %</t>
  </si>
  <si>
    <t>07712 - UC 1,3 %</t>
  </si>
  <si>
    <t>T14-VVZ - U6</t>
  </si>
  <si>
    <t>na národnú stratégiu VaV (2025)</t>
  </si>
  <si>
    <t>07712 - valorizácia</t>
  </si>
  <si>
    <t>Valorizácia U6</t>
  </si>
  <si>
    <t>07712 - valorizácia - Drš</t>
  </si>
  <si>
    <t>Valorizácia W6</t>
  </si>
  <si>
    <t>07713 01 rozvoj</t>
  </si>
  <si>
    <t>T1-RD2026-25 K5</t>
  </si>
  <si>
    <t>bezpečnostné opatrenia</t>
  </si>
  <si>
    <t>T22-rozvoj E5</t>
  </si>
  <si>
    <t>Podpora kvalifikačného vzdelávania učiteľov a podpora rozširujúceho štúdia pre učiteľov ZŠ, SŠ vo vybraných nedostatkových predmetoch</t>
  </si>
  <si>
    <t>T22-rozvoj  F5</t>
  </si>
  <si>
    <t>07715</t>
  </si>
  <si>
    <t>T1-RD2026-25 L5</t>
  </si>
  <si>
    <t>štipendá</t>
  </si>
  <si>
    <t>0771501 -preddavok na soc. štipendiá</t>
  </si>
  <si>
    <t>T1-RD2026-25 N5</t>
  </si>
  <si>
    <t>0771502 - motivačné štipendiá pre vybrané ŠO</t>
  </si>
  <si>
    <t>T1-RD2026-25 O5</t>
  </si>
  <si>
    <t>0771502 - motivačné štipendiá zakladné</t>
  </si>
  <si>
    <t>T1-RD2026-25 P5</t>
  </si>
  <si>
    <t>ŠDaJ</t>
  </si>
  <si>
    <r>
      <t xml:space="preserve">0771503 mzdy-ŠDaJ - </t>
    </r>
    <r>
      <rPr>
        <sz val="11"/>
        <color rgb="FFFF0000"/>
        <rFont val="Arial"/>
        <family val="2"/>
        <charset val="238"/>
      </rPr>
      <t>vrátane valorizácie</t>
    </r>
    <r>
      <rPr>
        <sz val="11"/>
        <color theme="1"/>
        <rFont val="Arial"/>
        <family val="2"/>
        <charset val="238"/>
      </rPr>
      <t xml:space="preserve"> (T7-výkon)</t>
    </r>
  </si>
  <si>
    <t>T1-RD2026-25 R5</t>
  </si>
  <si>
    <t>0771503 odvody 36,2%</t>
  </si>
  <si>
    <t>T1-RD2026-25 S5</t>
  </si>
  <si>
    <t>0771503 TaS pre ŠD</t>
  </si>
  <si>
    <t>T1-RD2026-25 T5</t>
  </si>
  <si>
    <t xml:space="preserve">0771503 preddavok na príspevky na jedlá </t>
  </si>
  <si>
    <t>T1-RD2026-25 U5</t>
  </si>
  <si>
    <t>0771503 kult.,šport, UPC, špec.</t>
  </si>
  <si>
    <t>T1-RD2026-25 V5</t>
  </si>
  <si>
    <t>0771503 TJ-šport</t>
  </si>
  <si>
    <t>T1-RD2026-25 W5</t>
  </si>
  <si>
    <t>Príloha č. 1 – Rozpis dotácií Univerzity Pavla Jozefa Šafárika v Košiciach na rok 2026 podľa programovej štruktúry</t>
  </si>
  <si>
    <t>Príloha č. 2 – Zoznam účelovo určených finančných prostriedkov pridelených v rámci dotácií zo štátneho rozpočtu na rok 2026</t>
  </si>
  <si>
    <t>Programová štruktúra</t>
  </si>
  <si>
    <t>Dotácia na bežné
výdavky (v Eur)</t>
  </si>
  <si>
    <t>ok</t>
  </si>
  <si>
    <t>Program</t>
  </si>
  <si>
    <t xml:space="preserve">Účel </t>
  </si>
  <si>
    <t>Bežná dotácia</t>
  </si>
  <si>
    <t>077 11 01</t>
  </si>
  <si>
    <t xml:space="preserve">Zahraniční lektori mzdy a odvody na 0,5 lektora </t>
  </si>
  <si>
    <t>špecifiká v T8</t>
  </si>
  <si>
    <r>
      <rPr>
        <b/>
        <sz val="11"/>
        <color theme="1"/>
        <rFont val="Arial"/>
        <family val="2"/>
        <charset val="238"/>
      </rPr>
      <t>Podprogram 077 11</t>
    </r>
    <r>
      <rPr>
        <sz val="11"/>
        <color theme="1"/>
        <rFont val="Arial"/>
        <family val="2"/>
        <charset val="238"/>
      </rPr>
      <t xml:space="preserve"> - dotácia na uskutočňovanie akreditovaných študijných</t>
    </r>
  </si>
  <si>
    <t>Účasť študentov na medzinárodných študentských súťažiach, a ŠVOČ</t>
  </si>
  <si>
    <t>programov a zabezpečenie prevádzky verejných vysokých škôl, v tom:</t>
  </si>
  <si>
    <t>Podporné služby študentom so špecifickými potrebami</t>
  </si>
  <si>
    <t>Botanická záhrada</t>
  </si>
  <si>
    <t>Prvok 077 11 01 - na poskytovanie vysokoškolského vzdelávania a zabezpečenie
prevádzky verejnej vysokej školy</t>
  </si>
  <si>
    <t>Navýšenie študentov všeobecného lekárstva za akademický rok 2024/2, až 2026/27</t>
  </si>
  <si>
    <t>077 13 01</t>
  </si>
  <si>
    <t xml:space="preserve">Bezpečnostné opatrenia </t>
  </si>
  <si>
    <t>A) vyhradené na zabezpečenie financovania merateľných ukazovateľov</t>
  </si>
  <si>
    <t>077 15 01</t>
  </si>
  <si>
    <t xml:space="preserve">Sociálne štipendiá </t>
  </si>
  <si>
    <t>077 15 02</t>
  </si>
  <si>
    <t xml:space="preserve">Motivačné štipendiá podľa §96a, ods. 1, písm. b) </t>
  </si>
  <si>
    <r>
      <rPr>
        <b/>
        <sz val="11"/>
        <color theme="1"/>
        <rFont val="Arial"/>
        <family val="2"/>
        <charset val="238"/>
      </rPr>
      <t>Podprogram 077 12</t>
    </r>
    <r>
      <rPr>
        <sz val="11"/>
        <color theme="1"/>
        <rFont val="Arial"/>
        <family val="2"/>
        <charset val="238"/>
      </rPr>
      <t xml:space="preserve"> - dotácia na výskumnú, vývojovú alebo umeleckú činnosť</t>
    </r>
  </si>
  <si>
    <t xml:space="preserve">Motivačné štipendiá podľa §96a, ods. 1, písm. a) </t>
  </si>
  <si>
    <t>077 15 03</t>
  </si>
  <si>
    <t xml:space="preserve">Príspevok na stravu študentom </t>
  </si>
  <si>
    <t>Prvok 077 12 01 - prevádzka a rozvoj infraštruktúry pre výskum a vývoj</t>
  </si>
  <si>
    <t xml:space="preserve">Príspevok na ŠDaJ - mzdy, odvody a TaS </t>
  </si>
  <si>
    <t>v tom: dotácia na Národnú stratégiu vedy, výskumu a inováci</t>
  </si>
  <si>
    <t>Príspevok na kultúrne a športové aktivity VVŠ a UPC</t>
  </si>
  <si>
    <t xml:space="preserve">TJ Slávia UPJŠ Košice </t>
  </si>
  <si>
    <t>Prvok 077 12 02 - úlohy základného výskumu na verejnej vysokej škole iniciované riešiteľmi (grantová agentúra VEGA)</t>
  </si>
  <si>
    <t>077 11 03</t>
  </si>
  <si>
    <t xml:space="preserve">Financovanie merateľných ukazovateľov </t>
  </si>
  <si>
    <t>Prvok 077 12 05 - úlohy výskumu a vývoja na verejnej vysokej škole pre rozvoj
školstva v stanovených oblastiach (grantová agentúra KEGA)</t>
  </si>
  <si>
    <r>
      <rPr>
        <b/>
        <sz val="11"/>
        <color theme="1"/>
        <rFont val="Arial"/>
        <family val="2"/>
        <charset val="238"/>
      </rPr>
      <t>Podprogram 077 13</t>
    </r>
    <r>
      <rPr>
        <sz val="11"/>
        <color theme="1"/>
        <rFont val="Arial"/>
        <family val="2"/>
        <charset val="238"/>
      </rPr>
      <t xml:space="preserve"> - dotácia na rozvoj verejnej vysokej školy</t>
    </r>
  </si>
  <si>
    <r>
      <rPr>
        <b/>
        <sz val="11"/>
        <color theme="1"/>
        <rFont val="Arial"/>
        <family val="2"/>
        <charset val="238"/>
      </rPr>
      <t>Podprogram 077 15</t>
    </r>
    <r>
      <rPr>
        <sz val="11"/>
        <color theme="1"/>
        <rFont val="Arial"/>
        <family val="2"/>
        <charset val="238"/>
      </rPr>
      <t xml:space="preserve"> - dotácia na sociálnu podporu študentov verejnej vysokej školy</t>
    </r>
  </si>
  <si>
    <t>Prvok 077 15 01 - sociálne štipendiá a tehotenské štipendiá</t>
  </si>
  <si>
    <t>Prvok 077 15 02 - motivačné štipendiá [§ 96a, ods.1, písm. a) zákona]</t>
  </si>
  <si>
    <t>Prvok 077 15 02 - motivačné štipendiá [§ 96a, ods.1, písm. b) zákona]</t>
  </si>
  <si>
    <t>Prvok 077 15 03 - podpora stravovania, ubytovania, športových a kultúrnych aktivít
študentov a pastoračných centier v tom:</t>
  </si>
  <si>
    <t>A) príspevok na ubytovanie a prevádzku študentských domovov</t>
  </si>
  <si>
    <t>B) príspevok na stravovanie študentov</t>
  </si>
  <si>
    <t>C) príspevok na kultúrnu, umeleckú a športovú činnosť a UPC</t>
  </si>
  <si>
    <t>D) príspevok na činnosť telovýchovných jednôt a športových klubov</t>
  </si>
  <si>
    <r>
      <rPr>
        <b/>
        <sz val="11"/>
        <color theme="1"/>
        <rFont val="Arial"/>
        <family val="2"/>
        <charset val="238"/>
      </rPr>
      <t>Podprogram 077 1A</t>
    </r>
    <r>
      <rPr>
        <sz val="11"/>
        <color theme="1"/>
        <rFont val="Arial"/>
        <family val="2"/>
        <charset val="238"/>
      </rPr>
      <t xml:space="preserve"> – dotácia na Národnú stratégiu vedy, výskumu a inovácií</t>
    </r>
  </si>
  <si>
    <r>
      <rPr>
        <b/>
        <sz val="11"/>
        <color theme="1"/>
        <rFont val="Arial"/>
        <family val="2"/>
        <charset val="238"/>
      </rPr>
      <t>Program 077</t>
    </r>
    <r>
      <rPr>
        <sz val="11"/>
        <color theme="1"/>
        <rFont val="Arial"/>
        <family val="2"/>
        <charset val="238"/>
      </rPr>
      <t xml:space="preserve"> - dotácia na vysokoškolské vzdelávanie a vedu, sociálnu podporu
študentov verejnej vysokej školy - </t>
    </r>
    <r>
      <rPr>
        <b/>
        <sz val="11"/>
        <color theme="1"/>
        <rFont val="Arial"/>
        <family val="2"/>
        <charset val="238"/>
      </rPr>
      <t>celkom</t>
    </r>
  </si>
  <si>
    <t>MZDY</t>
  </si>
  <si>
    <t xml:space="preserve">Rok 2026 (bez valorizácie) </t>
  </si>
  <si>
    <t>mzdy SPOLU</t>
  </si>
  <si>
    <t>07711 mzdy</t>
  </si>
  <si>
    <t>07712 mzdy</t>
  </si>
  <si>
    <t>LF</t>
  </si>
  <si>
    <t>PF</t>
  </si>
  <si>
    <t>PrávF</t>
  </si>
  <si>
    <t>FVS</t>
  </si>
  <si>
    <t>FF</t>
  </si>
  <si>
    <t>TIP</t>
  </si>
  <si>
    <t>Celkom</t>
  </si>
  <si>
    <t>TaS</t>
  </si>
  <si>
    <t>ROK 2025</t>
  </si>
  <si>
    <t>07711 TaS</t>
  </si>
  <si>
    <t>07712 TaS</t>
  </si>
  <si>
    <t>TaS SPOLU</t>
  </si>
  <si>
    <t>%</t>
  </si>
  <si>
    <t>Energie</t>
  </si>
  <si>
    <t>Špecifiká UPJŠ</t>
  </si>
  <si>
    <t>HF</t>
  </si>
  <si>
    <t>Rozpis dotácie na mzdy podprogramu 07711</t>
  </si>
  <si>
    <t>0771103 VZ - mzdy</t>
  </si>
  <si>
    <t>výkony z rozpisu</t>
  </si>
  <si>
    <t>vstupySR B26</t>
  </si>
  <si>
    <t>v tom (štud+abs.)</t>
  </si>
  <si>
    <t>I. st.</t>
  </si>
  <si>
    <t>vstupySR B27</t>
  </si>
  <si>
    <t>II. st.</t>
  </si>
  <si>
    <t>vstupySR B28</t>
  </si>
  <si>
    <t>III. st</t>
  </si>
  <si>
    <t>Zostatok na fakulty a ÚTVaŠ spolu</t>
  </si>
  <si>
    <t>v tom pg výkon (podľa KIVČ)</t>
  </si>
  <si>
    <t>v tom</t>
  </si>
  <si>
    <t>v tom výkon P_U</t>
  </si>
  <si>
    <t>v tom výkon za UC</t>
  </si>
  <si>
    <t>Rozpis na základe pg výkonov</t>
  </si>
  <si>
    <t>Fakulta</t>
  </si>
  <si>
    <t>Výkon podľa 
študentov a 
absolventov 
I. stupeň</t>
  </si>
  <si>
    <t>Odpočítať 
výkon 
I. stupeň</t>
  </si>
  <si>
    <t>Pripočítať 
výkon
I. stupeň</t>
  </si>
  <si>
    <t>KIVČ
I. stupeň</t>
  </si>
  <si>
    <t>Výkon 
po KITČ 
I. stupeň</t>
  </si>
  <si>
    <t>Podiel na výkone 
I. stupeň</t>
  </si>
  <si>
    <t>Podľa 
výkonu
I. stupeň</t>
  </si>
  <si>
    <t>Výkon 
študenti</t>
  </si>
  <si>
    <t>Výkon
absolventi</t>
  </si>
  <si>
    <t>SPOLU</t>
  </si>
  <si>
    <t>MŠVVaM SR</t>
  </si>
  <si>
    <t>spolu</t>
  </si>
  <si>
    <t>T5b-studenti - BF1</t>
  </si>
  <si>
    <t>T5a-abs - Z</t>
  </si>
  <si>
    <t>Výkon podľa 
študentov a 
absolventov 
II. stupeň</t>
  </si>
  <si>
    <t>Odpočítať 
výkon 
II. stupeň</t>
  </si>
  <si>
    <t>Pripočítať 
výkon
II. stupeň</t>
  </si>
  <si>
    <t>KIVČ
II. stupeň</t>
  </si>
  <si>
    <t>Výkon 
po KITČ 
II. stupeň</t>
  </si>
  <si>
    <t>Podiel na výkone 
II. stupeň</t>
  </si>
  <si>
    <t>Podľa 
výkonu
II. stupeň</t>
  </si>
  <si>
    <t>T5b-studenti - BG1</t>
  </si>
  <si>
    <t>Výkon podľa 
študentov a 
absolventov 
III. stupeň</t>
  </si>
  <si>
    <t>Odpočítať 
výkon 
III. stupeň</t>
  </si>
  <si>
    <t>Pripočítať 
výkon
III. stupeň</t>
  </si>
  <si>
    <t>KIVČ
III. stupeň</t>
  </si>
  <si>
    <t>Výkon 
po KITČ 
III. stupeň</t>
  </si>
  <si>
    <t>Podiel na výkone 
III. stupeň</t>
  </si>
  <si>
    <t>Podľa 
výkonu
III. stupeň</t>
  </si>
  <si>
    <t>Podľa 
výkonu
spolu</t>
  </si>
  <si>
    <t>Odpočítať/Pripočítať výkon</t>
  </si>
  <si>
    <t>T5b-studenti - BH1</t>
  </si>
  <si>
    <t>Rozpis na základe výkonov v PC a UC</t>
  </si>
  <si>
    <t>Výkon P_U</t>
  </si>
  <si>
    <t>Výkon UČ</t>
  </si>
  <si>
    <t>Rozpis dotácie na TaS 07711</t>
  </si>
  <si>
    <t>Rozpis dotácie na TaS 07712</t>
  </si>
  <si>
    <t>Pridelená suma</t>
  </si>
  <si>
    <t>Celouniverzitné špecifiká</t>
  </si>
  <si>
    <t>Havarijný fond</t>
  </si>
  <si>
    <t>Zostatok na R, fakulty a ÚTVaŠ</t>
  </si>
  <si>
    <t>Rektorát a univerzitné pracoviská</t>
  </si>
  <si>
    <t>podľa výkonov v 07711</t>
  </si>
  <si>
    <t>podľa výkonov v 07712</t>
  </si>
  <si>
    <t>rekreačné poukazy</t>
  </si>
  <si>
    <t>Univerzitná knižnica - obnova knižničného fondu</t>
  </si>
  <si>
    <t>Daň z nehnuteľnosti</t>
  </si>
  <si>
    <t>Poistenie majetku a motorových vozidiel</t>
  </si>
  <si>
    <t>Poplatok za komunálny a separovany odpad</t>
  </si>
  <si>
    <t>Poistenie ZPC</t>
  </si>
  <si>
    <t>AIS</t>
  </si>
  <si>
    <t>Univerzitné záujmové združenia (CHUŠ, Šturko, UNI-TV, Hornád, študentské spolky)</t>
  </si>
  <si>
    <t>Prezentácia osobnosti P. J. Šafárika (Kobeliarovo)</t>
  </si>
  <si>
    <t>Korekcie EŠIF projektov (Medipark), splátka pôžičky 3,0 mEUR - PF - požiar M11</t>
  </si>
  <si>
    <t>Virtuálna študovňa UK  - ročná licencia</t>
  </si>
  <si>
    <t>Rozpis dotácie na mzdy podprogramu 07712</t>
  </si>
  <si>
    <t xml:space="preserve">dot zmluva </t>
  </si>
  <si>
    <t>V rozpočte SR</t>
  </si>
  <si>
    <t>Zostatok na fakulty a ÚTVaŠ</t>
  </si>
  <si>
    <t>Podiely vo výkonoch</t>
  </si>
  <si>
    <t>Podiel 
VER-22</t>
  </si>
  <si>
    <t>Podiel Excelenté</t>
  </si>
  <si>
    <t>Podiel 
DG</t>
  </si>
  <si>
    <t>Podiel 
VČiS</t>
  </si>
  <si>
    <t>Podiel 
ZG</t>
  </si>
  <si>
    <t>Podiel 
Dokt</t>
  </si>
  <si>
    <t>Podiel PČ
patenty</t>
  </si>
  <si>
    <t>Podiel 
PČ</t>
  </si>
  <si>
    <t>Podiel 
UČ</t>
  </si>
  <si>
    <t>Pridelená suma podľa výkonov</t>
  </si>
  <si>
    <t>Koeficient intenzity výskumnej činnosti</t>
  </si>
  <si>
    <t>počet AZ 2023</t>
  </si>
  <si>
    <t>Podiel 2023</t>
  </si>
  <si>
    <t>počet AZ 2022</t>
  </si>
  <si>
    <t>Podiel 2022</t>
  </si>
  <si>
    <t>počet AZ 2024</t>
  </si>
  <si>
    <t>Median 2022-2024</t>
  </si>
  <si>
    <t>KIVC (2)</t>
  </si>
  <si>
    <t>KIVC (3)</t>
  </si>
  <si>
    <t xml:space="preserve">počet AZ 2024 </t>
  </si>
  <si>
    <t>Ostatné</t>
  </si>
  <si>
    <t>Podiel UPJŠ</t>
  </si>
  <si>
    <t>Median SR -&gt;</t>
  </si>
  <si>
    <t>T16-KIVČ-E6</t>
  </si>
  <si>
    <t>T16-KIVČ H6</t>
  </si>
  <si>
    <t>T16-KIVČ B6</t>
  </si>
  <si>
    <t>Absolventi DŠ</t>
  </si>
  <si>
    <t>(dáta - T14d)</t>
  </si>
  <si>
    <t>PraF</t>
  </si>
  <si>
    <t>Celkový súčet</t>
  </si>
  <si>
    <t>T14d-Drš H5</t>
  </si>
  <si>
    <t>Excelentné</t>
  </si>
  <si>
    <t>(dáta - excelentne26fin)</t>
  </si>
  <si>
    <t>M1_PRIR</t>
  </si>
  <si>
    <t>M2_TECH</t>
  </si>
  <si>
    <t>M3_LEK_</t>
  </si>
  <si>
    <t>M4_POL_</t>
  </si>
  <si>
    <t>M5_SPOL</t>
  </si>
  <si>
    <t>M6_HUM_</t>
  </si>
  <si>
    <t xml:space="preserve">M6_UM_ </t>
  </si>
  <si>
    <t>T14b-exc P4</t>
  </si>
  <si>
    <t>Publikačná činnosť</t>
  </si>
  <si>
    <t>P-U</t>
  </si>
  <si>
    <t>(dáta - CREPC_2024_P_U)</t>
  </si>
  <si>
    <t>Označenia riadkov</t>
  </si>
  <si>
    <t>článok</t>
  </si>
  <si>
    <t>didaktická príručka</t>
  </si>
  <si>
    <t>kapitola</t>
  </si>
  <si>
    <t>knižná publikácia - umelecká</t>
  </si>
  <si>
    <t>pracovný zošit</t>
  </si>
  <si>
    <t>skriptum</t>
  </si>
  <si>
    <t>učebnica pre vysoké školy</t>
  </si>
  <si>
    <t>učebný text</t>
  </si>
  <si>
    <t>PrF</t>
  </si>
  <si>
    <t>Ostatní</t>
  </si>
  <si>
    <t>T21-Ped-Ume D4</t>
  </si>
  <si>
    <t>(dáta - CREUC_2024)</t>
  </si>
  <si>
    <t>Umelecká činnosť</t>
  </si>
  <si>
    <t>07711</t>
  </si>
  <si>
    <t>07712</t>
  </si>
  <si>
    <t>Výkon</t>
  </si>
  <si>
    <t>CREUC</t>
  </si>
  <si>
    <t>T20a-CREUČ-sum</t>
  </si>
  <si>
    <t>Publikačná pre VV</t>
  </si>
  <si>
    <t>(dáta - CREPC_2024_Va_knizne)</t>
  </si>
  <si>
    <t>(dáta - CREPC_2024_V2_indexovane)</t>
  </si>
  <si>
    <t>Va</t>
  </si>
  <si>
    <t>Spolu Va</t>
  </si>
  <si>
    <t xml:space="preserve">Vb </t>
  </si>
  <si>
    <t>Spolu Vb</t>
  </si>
  <si>
    <t>(dáta - CREPC_2024_Vc_vedecke)</t>
  </si>
  <si>
    <t>Vc</t>
  </si>
  <si>
    <t>Spolu Vc</t>
  </si>
  <si>
    <t>Vb</t>
  </si>
  <si>
    <t>váha</t>
  </si>
  <si>
    <t>váhované</t>
  </si>
  <si>
    <t>bez ost.</t>
  </si>
  <si>
    <t>(dáta - CREPČ_2024_D_dusevne)</t>
  </si>
  <si>
    <t>D - patenty</t>
  </si>
  <si>
    <t>Váhy profilov kvality VER</t>
  </si>
  <si>
    <t>5*</t>
  </si>
  <si>
    <t>4*</t>
  </si>
  <si>
    <t>3*</t>
  </si>
  <si>
    <t>2*</t>
  </si>
  <si>
    <t>1*</t>
  </si>
  <si>
    <t>Inštitúcia</t>
  </si>
  <si>
    <t>Koeficient nákladov</t>
  </si>
  <si>
    <t>VER 2022 profily kvality (%)</t>
  </si>
  <si>
    <t>Počet zamestnancov</t>
  </si>
  <si>
    <t xml:space="preserve">Celkový váhovaný objem </t>
  </si>
  <si>
    <t>Súčasť</t>
  </si>
  <si>
    <t>Oblasť</t>
  </si>
  <si>
    <t>MŠ_T14a-ver2022_bunka</t>
  </si>
  <si>
    <t>UPJS</t>
  </si>
  <si>
    <t>Za celú inštitúciu</t>
  </si>
  <si>
    <t>Biologické vedy</t>
  </si>
  <si>
    <t>W10</t>
  </si>
  <si>
    <t>Filológia</t>
  </si>
  <si>
    <t>W67</t>
  </si>
  <si>
    <t>Filozofia a teológia</t>
  </si>
  <si>
    <t>W98</t>
  </si>
  <si>
    <t>Fyzikálne vedy</t>
  </si>
  <si>
    <t>Historické vedy</t>
  </si>
  <si>
    <t>W109</t>
  </si>
  <si>
    <t>Chemické vedy</t>
  </si>
  <si>
    <t>W121</t>
  </si>
  <si>
    <t>Informačné a komunikačné vedy</t>
  </si>
  <si>
    <t>W128</t>
  </si>
  <si>
    <t>Klinické lekárske vedy</t>
  </si>
  <si>
    <t>W145</t>
  </si>
  <si>
    <t>Matematické vedy</t>
  </si>
  <si>
    <t>W163</t>
  </si>
  <si>
    <t>Pedagogické vedy</t>
  </si>
  <si>
    <t>W174</t>
  </si>
  <si>
    <t>Fakulta verejnej správy</t>
  </si>
  <si>
    <t>Politické vedy</t>
  </si>
  <si>
    <t>W218</t>
  </si>
  <si>
    <t>Filozofická fakulta</t>
  </si>
  <si>
    <t>W219</t>
  </si>
  <si>
    <t>Právne vedy</t>
  </si>
  <si>
    <t>W243</t>
  </si>
  <si>
    <t>Psychológia</t>
  </si>
  <si>
    <t>W256</t>
  </si>
  <si>
    <t>Sociálna práca</t>
  </si>
  <si>
    <t>W270</t>
  </si>
  <si>
    <t>Vedy o Zemi</t>
  </si>
  <si>
    <t>W299</t>
  </si>
  <si>
    <t>Základné lekárske a farmaceutické vedy</t>
  </si>
  <si>
    <t>W319</t>
  </si>
  <si>
    <t>Zdravotnícke vedy</t>
  </si>
  <si>
    <t>W330</t>
  </si>
  <si>
    <r>
      <t xml:space="preserve">Objem finančných prostriedkov získaných za 3 kalendárne roky na výskumné granty </t>
    </r>
    <r>
      <rPr>
        <b/>
        <sz val="11"/>
        <color rgb="FF0000FF"/>
        <rFont val="Arial"/>
        <family val="2"/>
        <charset val="238"/>
      </rPr>
      <t>od subjektov verejnej správy</t>
    </r>
  </si>
  <si>
    <t>VEGA</t>
  </si>
  <si>
    <t>KEGA</t>
  </si>
  <si>
    <t>APVV</t>
  </si>
  <si>
    <t>Spolu</t>
  </si>
  <si>
    <t>Podiel
iba fakulty</t>
  </si>
  <si>
    <t>tri roky</t>
  </si>
  <si>
    <t>T14c-vstup_DG-ZG D6</t>
  </si>
  <si>
    <t>T14c-vstup_DG-ZG F6</t>
  </si>
  <si>
    <t>kontrola:</t>
  </si>
  <si>
    <r>
      <t xml:space="preserve">Objem finančných prostriedkov získaných za 3 kalendárne roky na výskumné granty </t>
    </r>
    <r>
      <rPr>
        <b/>
        <sz val="11"/>
        <color rgb="FF0000FF"/>
        <rFont val="Arial"/>
        <family val="2"/>
        <charset val="238"/>
      </rPr>
      <t>zo zahraničia</t>
    </r>
  </si>
  <si>
    <t>T14c-vstup_DG-ZG O6</t>
  </si>
  <si>
    <t>Objem finančných prostriedkov získaných za VČiS - len 2024</t>
  </si>
  <si>
    <t>T14c-vstup_DG-ZG L6</t>
  </si>
  <si>
    <t>Rozpis dotácie na doktorandské štipendium 07712</t>
  </si>
  <si>
    <t>od 1.1.2026</t>
  </si>
  <si>
    <t>Výška štipendia pred dizertačnou skúškou (6. tr.)</t>
  </si>
  <si>
    <t>Výška štipendia po dizertačnej skúške (7. tr.)</t>
  </si>
  <si>
    <t>Noví doktorandi</t>
  </si>
  <si>
    <t>Výkon vo vede</t>
  </si>
  <si>
    <t>Iba fakulty</t>
  </si>
  <si>
    <t>Počet programov denná forma</t>
  </si>
  <si>
    <t>Podľa počtu programov
a)</t>
  </si>
  <si>
    <t>Podľa b)</t>
  </si>
  <si>
    <t>Podľa c)</t>
  </si>
  <si>
    <t>Pridelené miesta spolu</t>
  </si>
  <si>
    <t>Suma na nové štipendiá z neúčelovej dotácie</t>
  </si>
  <si>
    <t>Existujúci doktorandi financovaní z dotácie</t>
  </si>
  <si>
    <t>Študento mesiacov
6.tr.</t>
  </si>
  <si>
    <t>Študento mesiacov
7.tr.</t>
  </si>
  <si>
    <t>Suma na 2+ štipendiá</t>
  </si>
  <si>
    <t>0771103 mzdy</t>
  </si>
  <si>
    <t>€</t>
  </si>
  <si>
    <t>Rok 2026</t>
  </si>
  <si>
    <t>Rozdiel 2026/2025</t>
  </si>
  <si>
    <t>07711 - špecifikum LF - klinické praxe - až v rámci vlastného R</t>
  </si>
  <si>
    <t>07711 - špecifikum FF - praxe Pg + SP - až v rámci vlastného R</t>
  </si>
  <si>
    <t>mzdy</t>
  </si>
  <si>
    <t>odvody</t>
  </si>
  <si>
    <t>dokt</t>
  </si>
  <si>
    <t xml:space="preserve">   07711 mzdy (výkon) bez valorizácie (bez odvodov)</t>
  </si>
  <si>
    <t xml:space="preserve">kontrola </t>
  </si>
  <si>
    <t>dotácia</t>
  </si>
  <si>
    <t>rok 2025 podľa schváleného rozp. v AS</t>
  </si>
  <si>
    <t>70% z vyčíslenej potreby 3 600</t>
  </si>
  <si>
    <t>mzdy 2026</t>
  </si>
  <si>
    <t>mzdy 2025</t>
  </si>
  <si>
    <t xml:space="preserve">garantované minimum </t>
  </si>
  <si>
    <t>doplatok</t>
  </si>
  <si>
    <t>úspora 2025</t>
  </si>
  <si>
    <t>Median UPJŠ -&gt;</t>
  </si>
  <si>
    <t>podľa správ o VVČ - bez lektorov</t>
  </si>
  <si>
    <t>GM</t>
  </si>
  <si>
    <r>
      <t xml:space="preserve">Valorizácia
</t>
    </r>
    <r>
      <rPr>
        <b/>
        <sz val="9"/>
        <color theme="1"/>
        <rFont val="Arial"/>
        <family val="2"/>
        <charset val="238"/>
      </rPr>
      <t>(1,3 x potreba TP)</t>
    </r>
  </si>
  <si>
    <t>Rozdiel 2026/2025
s valorizáciou</t>
  </si>
  <si>
    <t>podľa výkonov v 07713</t>
  </si>
  <si>
    <t>Rok 2026 (s valorizáciou a GM)</t>
  </si>
  <si>
    <t>potreba vrátane nových</t>
  </si>
  <si>
    <r>
      <t xml:space="preserve">07711 - štud + abs. </t>
    </r>
    <r>
      <rPr>
        <sz val="11"/>
        <color rgb="FFFF0000"/>
        <rFont val="Arial"/>
        <family val="2"/>
        <charset val="238"/>
      </rPr>
      <t>Odpočet 2500 - rozdielu tab. Min. vs dot. Zmluva</t>
    </r>
  </si>
  <si>
    <t>VVGS</t>
  </si>
  <si>
    <t>prepočet podľa TP 01/2026</t>
  </si>
  <si>
    <t>rozpis 07711</t>
  </si>
  <si>
    <t>rozpis 07712</t>
  </si>
  <si>
    <t>TP 012026/1,07</t>
  </si>
  <si>
    <t>TP 012026</t>
  </si>
  <si>
    <t>TP 012026/1,07/1,07</t>
  </si>
  <si>
    <t>12*(B-C)
+8*(C-D)</t>
  </si>
  <si>
    <t xml:space="preserve">x koef. </t>
  </si>
  <si>
    <t>podiel</t>
  </si>
  <si>
    <t>zostatok do RF</t>
  </si>
  <si>
    <t>Valorizácia</t>
  </si>
  <si>
    <t>ÚTVaŠ</t>
  </si>
  <si>
    <t>Rozvojový fond</t>
  </si>
  <si>
    <t>spolu po úprave</t>
  </si>
  <si>
    <t xml:space="preserve">odpočet </t>
  </si>
  <si>
    <t>presun spolu s odvodmi na 630 a 640</t>
  </si>
  <si>
    <t>odpočet - klinické a pedagogické praxe</t>
  </si>
  <si>
    <t xml:space="preserve">Rozdiel 2026/2025 </t>
  </si>
  <si>
    <t xml:space="preserve"> = odpočet klinické a pedagogické praxe + odvody</t>
  </si>
  <si>
    <t>Rozpis dotácie na motivačné štipendium 0771502</t>
  </si>
  <si>
    <t>Motivačné štipendium základné</t>
  </si>
  <si>
    <t xml:space="preserve">    Pridelená dotácia</t>
  </si>
  <si>
    <t xml:space="preserve">    Na cenu rektora</t>
  </si>
  <si>
    <t xml:space="preserve">    Zostatok na fakulty a ÚTVaŠ</t>
  </si>
  <si>
    <t>Motivačné štipendium pre vybrané ŠO</t>
  </si>
  <si>
    <t xml:space="preserve"> Počet študentov pre motivačné štipendiá základné</t>
  </si>
  <si>
    <t>MŠVVaŠ SR</t>
  </si>
  <si>
    <t>T18-Mot_štip C4</t>
  </si>
  <si>
    <t>T18-Mot_štip E4</t>
  </si>
  <si>
    <t>Počet študentov pre motivačné nedostatkové štipendiá</t>
  </si>
  <si>
    <t>T6c-výkon-fak - stĺpce F a G</t>
  </si>
  <si>
    <t>Motivačné štipendium pre nedostatkové ŠO</t>
  </si>
  <si>
    <t>podľa T18 malo byť 388 000</t>
  </si>
  <si>
    <t>na 6 mesiacov podľa prílohy č. 12; rozpis podľa odborov: T-18, r. 31 K-Y</t>
  </si>
  <si>
    <t xml:space="preserve">UK informačný systém publikačný a výpožička </t>
  </si>
  <si>
    <t>Nájom CCVaPP</t>
  </si>
  <si>
    <t>Audiomiestnosť S11 Platón</t>
  </si>
  <si>
    <t>PrF stavebno technické úpravy</t>
  </si>
  <si>
    <t>Rekonštrukcia elektroinštalácie PF Kostlivého</t>
  </si>
  <si>
    <t xml:space="preserve">obnova mechanizácie BZ, obnova autoparku, a iné </t>
  </si>
  <si>
    <t>Poplatky (notárske,)</t>
  </si>
  <si>
    <t>Členské poplatky univerzity v externých organizáciách (CVVT, INNOCHANGE, SPARTAKUS)</t>
  </si>
  <si>
    <t>Licenčné poplatky IS (CardPay, ASPI, ALEPH, ORACLE,  X-server, FORBIS, GPS, dochádzkový systém, antiplagiatorský SW)</t>
  </si>
  <si>
    <t>Vypracoval:</t>
  </si>
  <si>
    <t>prof. MUDr. Daniel Pella, PhD.</t>
  </si>
  <si>
    <t>Predkladá:</t>
  </si>
  <si>
    <t xml:space="preserve"> </t>
  </si>
  <si>
    <t>Rozpis dotácie Ministerstva školstva, výskumu, vývoja a mládeže SR
na Univerzite Pavla Jozefa Šafárika v Košiciach
na rok 2026</t>
  </si>
  <si>
    <t>PhDr. Patrik Géci</t>
  </si>
  <si>
    <t>V Košiciach, 26.3.2026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</si>
</sst>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[$€-1]_-;\-* #,##0\ [$€-1]_-;_-* &quot;-&quot;??\ [$€-1]_-;_-@_-"/>
    <numFmt numFmtId="166" formatCode="_-* #,##0\ &quot;€&quot;_-;\-* #,##0\ &quot;€&quot;_-;_-* &quot;-&quot;??\ &quot;€&quot;_-;_-@_-"/>
    <numFmt numFmtId="167" formatCode="[$-41B]General"/>
    <numFmt numFmtId="168" formatCode="0.0000"/>
    <numFmt numFmtId="169" formatCode="#,##0.0000"/>
    <numFmt numFmtId="170" formatCode="0.000"/>
    <numFmt numFmtId="171" formatCode="_-* #,##0.00\ [$€-1]_-;\-* #,##0.00\ [$€-1]_-;_-* &quot;-&quot;??\ [$€-1]_-;_-@_-"/>
    <numFmt numFmtId="172" formatCode="0.000000"/>
    <numFmt numFmtId="173" formatCode="_-* #,##0.000\ _€_-;\-* #,##0.000\ _€_-;_-* &quot;-&quot;??\ _€_-;_-@_-"/>
    <numFmt numFmtId="174" formatCode="#,##0.00\ &quot;€&quot;"/>
    <numFmt numFmtId="175" formatCode="0.0%"/>
    <numFmt numFmtId="176" formatCode="#,##0.000"/>
    <numFmt numFmtId="177" formatCode="0.000%"/>
    <numFmt numFmtId="178" formatCode="#,##0\ &quot;€&quot;"/>
    <numFmt numFmtId="179" formatCode="0.0"/>
  </numFmts>
  <fonts count="80" x14ac:knownFonts="1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name val="Arial"/>
      <family val="2"/>
      <charset val="1"/>
    </font>
    <font>
      <b/>
      <sz val="12"/>
      <color theme="1"/>
      <name val="Aptos Narrow"/>
      <family val="2"/>
      <charset val="238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</font>
    <font>
      <sz val="11"/>
      <color theme="3"/>
      <name val="Arial"/>
      <family val="2"/>
      <charset val="238"/>
    </font>
    <font>
      <sz val="10"/>
      <name val="Arial CE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rgb="FF505160"/>
      <name val="Arial"/>
      <family val="2"/>
      <charset val="238"/>
    </font>
    <font>
      <b/>
      <sz val="11"/>
      <color rgb="FF505160"/>
      <name val="Arial"/>
      <family val="2"/>
    </font>
    <font>
      <sz val="11"/>
      <color rgb="FF50516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2"/>
      <color theme="1"/>
      <name val="Times New Roman"/>
      <family val="2"/>
      <charset val="238"/>
    </font>
    <font>
      <sz val="11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FF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3"/>
      <name val="Arial"/>
      <family val="2"/>
      <charset val="238"/>
    </font>
    <font>
      <b/>
      <sz val="12"/>
      <color theme="3" tint="0.49998474074526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1"/>
      <color theme="3" tint="0.499984740745262"/>
      <name val="Arial"/>
      <family val="2"/>
      <charset val="238"/>
    </font>
    <font>
      <sz val="11"/>
      <color theme="3" tint="0.499984740745262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color theme="0" tint="-0.14999847407452621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</font>
    <font>
      <b/>
      <sz val="9"/>
      <name val="Times New Roman"/>
      <family val="1"/>
      <charset val="238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44" fontId="11" fillId="0" borderId="0" applyFont="0" applyFill="0" applyBorder="0" applyAlignment="0" applyProtection="0"/>
    <xf numFmtId="0" fontId="10" fillId="0" borderId="0"/>
    <xf numFmtId="0" fontId="15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9" fillId="0" borderId="0"/>
    <xf numFmtId="9" fontId="11" fillId="0" borderId="0" applyFont="0" applyFill="0" applyBorder="0" applyAlignment="0" applyProtection="0"/>
    <xf numFmtId="0" fontId="9" fillId="0" borderId="0"/>
    <xf numFmtId="0" fontId="15" fillId="0" borderId="0"/>
    <xf numFmtId="9" fontId="9" fillId="0" borderId="0" applyFont="0" applyFill="0" applyBorder="0" applyAlignment="0" applyProtection="0"/>
    <xf numFmtId="0" fontId="13" fillId="0" borderId="0"/>
    <xf numFmtId="167" fontId="23" fillId="0" borderId="0"/>
    <xf numFmtId="0" fontId="13" fillId="0" borderId="0"/>
    <xf numFmtId="0" fontId="8" fillId="0" borderId="0"/>
    <xf numFmtId="9" fontId="8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4" fillId="0" borderId="0"/>
    <xf numFmtId="0" fontId="35" fillId="0" borderId="0"/>
    <xf numFmtId="43" fontId="3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" fillId="0" borderId="0"/>
  </cellStyleXfs>
  <cellXfs count="638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3" xfId="0" applyFont="1" applyBorder="1"/>
    <xf numFmtId="0" fontId="13" fillId="0" borderId="2" xfId="0" applyFont="1" applyBorder="1"/>
    <xf numFmtId="0" fontId="13" fillId="0" borderId="4" xfId="0" applyFont="1" applyBorder="1"/>
    <xf numFmtId="44" fontId="12" fillId="0" borderId="4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3" applyFont="1"/>
    <xf numFmtId="165" fontId="13" fillId="0" borderId="1" xfId="2" applyNumberFormat="1" applyFont="1" applyBorder="1" applyAlignment="1">
      <alignment vertical="center"/>
    </xf>
    <xf numFmtId="165" fontId="13" fillId="0" borderId="0" xfId="3" applyNumberFormat="1" applyFont="1"/>
    <xf numFmtId="165" fontId="13" fillId="10" borderId="1" xfId="2" applyNumberFormat="1" applyFont="1" applyFill="1" applyBorder="1" applyAlignment="1">
      <alignment vertical="center"/>
    </xf>
    <xf numFmtId="0" fontId="28" fillId="0" borderId="25" xfId="28" applyFont="1" applyBorder="1" applyAlignment="1">
      <alignment horizontal="center" vertical="center" wrapText="1"/>
    </xf>
    <xf numFmtId="0" fontId="28" fillId="0" borderId="14" xfId="28" applyFont="1" applyBorder="1" applyAlignment="1">
      <alignment horizontal="center" vertical="center" wrapText="1"/>
    </xf>
    <xf numFmtId="0" fontId="28" fillId="0" borderId="26" xfId="28" applyFont="1" applyBorder="1" applyAlignment="1">
      <alignment horizontal="center" vertical="center" wrapText="1"/>
    </xf>
    <xf numFmtId="0" fontId="29" fillId="0" borderId="23" xfId="28" applyFont="1" applyBorder="1" applyAlignment="1">
      <alignment horizontal="center" vertical="center"/>
    </xf>
    <xf numFmtId="0" fontId="29" fillId="0" borderId="22" xfId="28" applyFont="1" applyBorder="1" applyAlignment="1">
      <alignment horizontal="center" vertical="center"/>
    </xf>
    <xf numFmtId="0" fontId="29" fillId="0" borderId="24" xfId="28" applyFont="1" applyBorder="1" applyAlignment="1">
      <alignment horizontal="center" vertical="center"/>
    </xf>
    <xf numFmtId="0" fontId="27" fillId="0" borderId="1" xfId="28" applyFont="1" applyBorder="1" applyAlignment="1">
      <alignment horizontal="center" vertical="center"/>
    </xf>
    <xf numFmtId="0" fontId="27" fillId="0" borderId="1" xfId="28" applyFont="1" applyBorder="1" applyAlignment="1">
      <alignment horizontal="center" vertical="center" wrapText="1"/>
    </xf>
    <xf numFmtId="0" fontId="28" fillId="0" borderId="1" xfId="28" applyFont="1" applyBorder="1" applyAlignment="1">
      <alignment horizontal="center" vertical="center" wrapText="1"/>
    </xf>
    <xf numFmtId="4" fontId="28" fillId="0" borderId="1" xfId="28" applyNumberFormat="1" applyFont="1" applyBorder="1" applyAlignment="1">
      <alignment horizontal="center" vertical="center" wrapText="1"/>
    </xf>
    <xf numFmtId="0" fontId="30" fillId="0" borderId="1" xfId="28" applyFont="1" applyBorder="1" applyAlignment="1">
      <alignment horizontal="left" vertical="top"/>
    </xf>
    <xf numFmtId="0" fontId="30" fillId="0" borderId="1" xfId="28" applyFont="1" applyBorder="1" applyAlignment="1">
      <alignment horizontal="center" vertical="top" wrapText="1"/>
    </xf>
    <xf numFmtId="0" fontId="30" fillId="0" borderId="1" xfId="28" applyFont="1" applyBorder="1" applyAlignment="1">
      <alignment horizontal="center" vertical="center"/>
    </xf>
    <xf numFmtId="4" fontId="29" fillId="0" borderId="1" xfId="28" quotePrefix="1" applyNumberFormat="1" applyFont="1" applyBorder="1"/>
    <xf numFmtId="0" fontId="30" fillId="0" borderId="1" xfId="28" applyFont="1" applyBorder="1" applyAlignment="1">
      <alignment horizontal="left" vertical="top" wrapText="1"/>
    </xf>
    <xf numFmtId="0" fontId="30" fillId="0" borderId="1" xfId="28" applyFont="1" applyBorder="1" applyAlignment="1">
      <alignment horizontal="center" vertical="top"/>
    </xf>
    <xf numFmtId="0" fontId="4" fillId="0" borderId="0" xfId="31"/>
    <xf numFmtId="0" fontId="20" fillId="0" borderId="1" xfId="31" applyFont="1" applyBorder="1" applyAlignment="1">
      <alignment horizontal="center" vertical="center" wrapText="1"/>
    </xf>
    <xf numFmtId="0" fontId="4" fillId="0" borderId="1" xfId="31" applyBorder="1"/>
    <xf numFmtId="0" fontId="4" fillId="11" borderId="1" xfId="31" applyFill="1" applyBorder="1"/>
    <xf numFmtId="0" fontId="20" fillId="0" borderId="1" xfId="31" applyFont="1" applyBorder="1" applyAlignment="1">
      <alignment horizontal="left" vertical="center"/>
    </xf>
    <xf numFmtId="2" fontId="4" fillId="0" borderId="1" xfId="31" applyNumberFormat="1" applyBorder="1"/>
    <xf numFmtId="10" fontId="22" fillId="11" borderId="1" xfId="32" applyNumberFormat="1" applyFont="1" applyFill="1" applyBorder="1"/>
    <xf numFmtId="0" fontId="4" fillId="6" borderId="0" xfId="31" applyFill="1"/>
    <xf numFmtId="0" fontId="4" fillId="6" borderId="0" xfId="31" applyFill="1" applyAlignment="1">
      <alignment wrapText="1"/>
    </xf>
    <xf numFmtId="2" fontId="4" fillId="6" borderId="1" xfId="31" applyNumberFormat="1" applyFill="1" applyBorder="1"/>
    <xf numFmtId="0" fontId="36" fillId="0" borderId="0" xfId="3" applyFont="1" applyAlignment="1">
      <alignment horizontal="center" vertical="center"/>
    </xf>
    <xf numFmtId="0" fontId="38" fillId="0" borderId="0" xfId="2" applyFont="1" applyAlignment="1">
      <alignment vertical="center"/>
    </xf>
    <xf numFmtId="44" fontId="12" fillId="0" borderId="2" xfId="1" applyFont="1" applyBorder="1" applyAlignment="1">
      <alignment vertical="center"/>
    </xf>
    <xf numFmtId="44" fontId="12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44" fontId="13" fillId="0" borderId="2" xfId="1" applyFont="1" applyBorder="1" applyAlignment="1">
      <alignment vertical="center"/>
    </xf>
    <xf numFmtId="0" fontId="13" fillId="0" borderId="2" xfId="0" applyFont="1" applyBorder="1" applyAlignment="1">
      <alignment wrapText="1"/>
    </xf>
    <xf numFmtId="174" fontId="13" fillId="0" borderId="0" xfId="0" applyNumberFormat="1" applyFont="1"/>
    <xf numFmtId="0" fontId="40" fillId="0" borderId="0" xfId="31" applyFont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7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174" fontId="13" fillId="0" borderId="1" xfId="0" applyNumberFormat="1" applyFont="1" applyBorder="1"/>
    <xf numFmtId="0" fontId="41" fillId="0" borderId="0" xfId="0" applyFont="1"/>
    <xf numFmtId="0" fontId="13" fillId="13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wrapText="1"/>
    </xf>
    <xf numFmtId="174" fontId="41" fillId="13" borderId="1" xfId="0" applyNumberFormat="1" applyFont="1" applyFill="1" applyBorder="1"/>
    <xf numFmtId="174" fontId="13" fillId="13" borderId="1" xfId="0" applyNumberFormat="1" applyFont="1" applyFill="1" applyBorder="1"/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wrapText="1"/>
    </xf>
    <xf numFmtId="174" fontId="13" fillId="8" borderId="1" xfId="0" applyNumberFormat="1" applyFont="1" applyFill="1" applyBorder="1"/>
    <xf numFmtId="0" fontId="13" fillId="16" borderId="1" xfId="0" applyFont="1" applyFill="1" applyBorder="1" applyAlignment="1">
      <alignment horizontal="center"/>
    </xf>
    <xf numFmtId="0" fontId="13" fillId="16" borderId="1" xfId="0" applyFont="1" applyFill="1" applyBorder="1" applyAlignment="1">
      <alignment wrapText="1"/>
    </xf>
    <xf numFmtId="174" fontId="13" fillId="16" borderId="1" xfId="0" applyNumberFormat="1" applyFont="1" applyFill="1" applyBorder="1"/>
    <xf numFmtId="0" fontId="39" fillId="0" borderId="0" xfId="29" applyFont="1" applyAlignment="1">
      <alignment vertical="center"/>
    </xf>
    <xf numFmtId="0" fontId="42" fillId="0" borderId="0" xfId="29" applyFont="1" applyAlignment="1">
      <alignment vertical="center"/>
    </xf>
    <xf numFmtId="165" fontId="37" fillId="15" borderId="1" xfId="29" applyNumberFormat="1" applyFont="1" applyFill="1" applyBorder="1" applyAlignment="1">
      <alignment vertical="center"/>
    </xf>
    <xf numFmtId="165" fontId="39" fillId="0" borderId="1" xfId="29" applyNumberFormat="1" applyFont="1" applyBorder="1" applyAlignment="1">
      <alignment vertical="center"/>
    </xf>
    <xf numFmtId="0" fontId="43" fillId="0" borderId="1" xfId="29" applyFont="1" applyBorder="1" applyAlignment="1">
      <alignment vertical="center"/>
    </xf>
    <xf numFmtId="0" fontId="37" fillId="0" borderId="0" xfId="29" applyFont="1" applyAlignment="1">
      <alignment vertical="center"/>
    </xf>
    <xf numFmtId="165" fontId="37" fillId="0" borderId="0" xfId="29" applyNumberFormat="1" applyFont="1" applyAlignment="1">
      <alignment vertical="center"/>
    </xf>
    <xf numFmtId="165" fontId="37" fillId="15" borderId="0" xfId="29" applyNumberFormat="1" applyFont="1" applyFill="1" applyAlignment="1">
      <alignment vertical="center"/>
    </xf>
    <xf numFmtId="0" fontId="44" fillId="0" borderId="1" xfId="29" applyFont="1" applyBorder="1" applyAlignment="1">
      <alignment vertical="center"/>
    </xf>
    <xf numFmtId="44" fontId="45" fillId="0" borderId="0" xfId="29" applyNumberFormat="1" applyFont="1" applyAlignment="1">
      <alignment vertical="center"/>
    </xf>
    <xf numFmtId="165" fontId="45" fillId="0" borderId="0" xfId="29" applyNumberFormat="1" applyFont="1" applyAlignment="1">
      <alignment vertical="center"/>
    </xf>
    <xf numFmtId="0" fontId="45" fillId="0" borderId="0" xfId="29" applyFont="1" applyAlignment="1">
      <alignment vertical="center"/>
    </xf>
    <xf numFmtId="0" fontId="46" fillId="0" borderId="0" xfId="29" applyFont="1" applyAlignment="1">
      <alignment vertical="center"/>
    </xf>
    <xf numFmtId="171" fontId="37" fillId="15" borderId="1" xfId="29" applyNumberFormat="1" applyFont="1" applyFill="1" applyBorder="1" applyAlignment="1">
      <alignment vertical="center"/>
    </xf>
    <xf numFmtId="0" fontId="13" fillId="0" borderId="0" xfId="29" applyFont="1" applyAlignment="1">
      <alignment vertical="center"/>
    </xf>
    <xf numFmtId="0" fontId="24" fillId="0" borderId="0" xfId="29" applyFont="1" applyAlignment="1">
      <alignment vertical="center"/>
    </xf>
    <xf numFmtId="14" fontId="13" fillId="0" borderId="0" xfId="29" applyNumberFormat="1" applyFont="1" applyAlignment="1">
      <alignment vertical="center"/>
    </xf>
    <xf numFmtId="1" fontId="13" fillId="0" borderId="0" xfId="29" applyNumberFormat="1" applyFont="1" applyAlignment="1">
      <alignment vertical="center"/>
    </xf>
    <xf numFmtId="165" fontId="13" fillId="0" borderId="0" xfId="29" applyNumberFormat="1" applyFont="1" applyAlignment="1">
      <alignment vertical="center"/>
    </xf>
    <xf numFmtId="0" fontId="13" fillId="0" borderId="1" xfId="29" applyFont="1" applyBorder="1" applyAlignment="1">
      <alignment vertical="center"/>
    </xf>
    <xf numFmtId="0" fontId="13" fillId="0" borderId="1" xfId="29" applyFont="1" applyBorder="1" applyAlignment="1">
      <alignment horizontal="center" vertical="center"/>
    </xf>
    <xf numFmtId="0" fontId="13" fillId="0" borderId="0" xfId="29" applyFont="1" applyAlignment="1">
      <alignment horizontal="center" vertical="center"/>
    </xf>
    <xf numFmtId="165" fontId="12" fillId="15" borderId="1" xfId="29" applyNumberFormat="1" applyFont="1" applyFill="1" applyBorder="1" applyAlignment="1">
      <alignment vertical="center"/>
    </xf>
    <xf numFmtId="165" fontId="13" fillId="0" borderId="1" xfId="29" applyNumberFormat="1" applyFont="1" applyBorder="1" applyAlignment="1">
      <alignment vertical="center"/>
    </xf>
    <xf numFmtId="0" fontId="41" fillId="0" borderId="0" xfId="29" applyFont="1" applyAlignment="1">
      <alignment vertical="center"/>
    </xf>
    <xf numFmtId="0" fontId="48" fillId="0" borderId="1" xfId="29" applyFont="1" applyBorder="1" applyAlignment="1">
      <alignment vertical="center"/>
    </xf>
    <xf numFmtId="0" fontId="41" fillId="0" borderId="1" xfId="29" applyFont="1" applyBorder="1" applyAlignment="1">
      <alignment horizontal="left" vertical="center" indent="1"/>
    </xf>
    <xf numFmtId="0" fontId="13" fillId="0" borderId="1" xfId="29" applyFont="1" applyBorder="1" applyAlignment="1">
      <alignment horizontal="left" vertical="center" indent="1"/>
    </xf>
    <xf numFmtId="0" fontId="48" fillId="0" borderId="1" xfId="29" applyFont="1" applyBorder="1" applyAlignment="1">
      <alignment horizontal="left" vertical="center" indent="1"/>
    </xf>
    <xf numFmtId="9" fontId="13" fillId="0" borderId="1" xfId="7" applyFont="1" applyBorder="1" applyAlignment="1">
      <alignment vertical="center"/>
    </xf>
    <xf numFmtId="165" fontId="49" fillId="0" borderId="0" xfId="29" applyNumberFormat="1" applyFont="1" applyAlignment="1">
      <alignment vertical="center"/>
    </xf>
    <xf numFmtId="0" fontId="24" fillId="6" borderId="0" xfId="29" applyFont="1" applyFill="1" applyAlignment="1">
      <alignment horizontal="center" vertical="center"/>
    </xf>
    <xf numFmtId="0" fontId="12" fillId="0" borderId="0" xfId="29" applyFont="1" applyAlignment="1">
      <alignment vertical="center"/>
    </xf>
    <xf numFmtId="0" fontId="17" fillId="0" borderId="1" xfId="29" applyFont="1" applyBorder="1" applyAlignment="1">
      <alignment vertical="center"/>
    </xf>
    <xf numFmtId="165" fontId="50" fillId="0" borderId="0" xfId="29" applyNumberFormat="1" applyFont="1" applyAlignment="1">
      <alignment vertical="center"/>
    </xf>
    <xf numFmtId="0" fontId="50" fillId="0" borderId="0" xfId="29" applyFont="1" applyAlignment="1">
      <alignment vertical="center"/>
    </xf>
    <xf numFmtId="165" fontId="12" fillId="5" borderId="1" xfId="29" applyNumberFormat="1" applyFont="1" applyFill="1" applyBorder="1" applyAlignment="1">
      <alignment vertical="center"/>
    </xf>
    <xf numFmtId="0" fontId="51" fillId="0" borderId="0" xfId="29" applyFont="1" applyAlignment="1">
      <alignment vertical="center"/>
    </xf>
    <xf numFmtId="0" fontId="52" fillId="0" borderId="0" xfId="29" applyFont="1" applyAlignment="1">
      <alignment vertical="center"/>
    </xf>
    <xf numFmtId="165" fontId="24" fillId="0" borderId="0" xfId="29" applyNumberFormat="1" applyFont="1" applyAlignment="1">
      <alignment vertical="center"/>
    </xf>
    <xf numFmtId="165" fontId="16" fillId="0" borderId="1" xfId="29" applyNumberFormat="1" applyFont="1" applyBorder="1" applyAlignment="1">
      <alignment vertical="center"/>
    </xf>
    <xf numFmtId="49" fontId="17" fillId="0" borderId="1" xfId="29" applyNumberFormat="1" applyFont="1" applyBorder="1" applyAlignment="1">
      <alignment vertical="center"/>
    </xf>
    <xf numFmtId="0" fontId="48" fillId="15" borderId="1" xfId="29" applyFont="1" applyFill="1" applyBorder="1" applyAlignment="1">
      <alignment horizontal="left" vertical="center" indent="1"/>
    </xf>
    <xf numFmtId="171" fontId="12" fillId="5" borderId="1" xfId="29" applyNumberFormat="1" applyFont="1" applyFill="1" applyBorder="1" applyAlignment="1">
      <alignment vertical="center"/>
    </xf>
    <xf numFmtId="165" fontId="41" fillId="0" borderId="0" xfId="29" applyNumberFormat="1" applyFont="1" applyAlignment="1">
      <alignment vertical="center"/>
    </xf>
    <xf numFmtId="0" fontId="41" fillId="0" borderId="1" xfId="29" applyFont="1" applyBorder="1" applyAlignment="1">
      <alignment vertical="center"/>
    </xf>
    <xf numFmtId="0" fontId="13" fillId="0" borderId="1" xfId="29" applyFont="1" applyBorder="1" applyAlignment="1">
      <alignment horizontal="left" vertical="center" wrapText="1" indent="1"/>
    </xf>
    <xf numFmtId="165" fontId="17" fillId="0" borderId="1" xfId="29" applyNumberFormat="1" applyFont="1" applyBorder="1" applyAlignment="1">
      <alignment vertical="center"/>
    </xf>
    <xf numFmtId="165" fontId="48" fillId="0" borderId="1" xfId="29" applyNumberFormat="1" applyFont="1" applyBorder="1" applyAlignment="1">
      <alignment vertical="center"/>
    </xf>
    <xf numFmtId="165" fontId="17" fillId="5" borderId="1" xfId="29" applyNumberFormat="1" applyFont="1" applyFill="1" applyBorder="1" applyAlignment="1">
      <alignment vertical="center"/>
    </xf>
    <xf numFmtId="10" fontId="13" fillId="0" borderId="1" xfId="30" applyNumberFormat="1" applyFont="1" applyBorder="1" applyAlignment="1">
      <alignment horizontal="right" vertical="center"/>
    </xf>
    <xf numFmtId="0" fontId="47" fillId="0" borderId="0" xfId="29" applyFont="1" applyAlignment="1">
      <alignment vertical="center"/>
    </xf>
    <xf numFmtId="0" fontId="13" fillId="0" borderId="0" xfId="18" applyFont="1" applyAlignment="1">
      <alignment vertical="center"/>
    </xf>
    <xf numFmtId="0" fontId="12" fillId="0" borderId="0" xfId="18" applyFont="1" applyAlignment="1">
      <alignment vertical="center"/>
    </xf>
    <xf numFmtId="0" fontId="41" fillId="0" borderId="0" xfId="18" applyFont="1" applyAlignment="1">
      <alignment vertical="center"/>
    </xf>
    <xf numFmtId="0" fontId="17" fillId="6" borderId="1" xfId="3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/>
    </xf>
    <xf numFmtId="43" fontId="48" fillId="0" borderId="1" xfId="38" applyFont="1" applyFill="1" applyBorder="1"/>
    <xf numFmtId="0" fontId="12" fillId="0" borderId="0" xfId="31" applyFont="1" applyAlignment="1">
      <alignment vertical="center"/>
    </xf>
    <xf numFmtId="0" fontId="13" fillId="0" borderId="0" xfId="31" applyFont="1" applyAlignment="1">
      <alignment vertical="center"/>
    </xf>
    <xf numFmtId="0" fontId="41" fillId="0" borderId="0" xfId="31" applyFont="1" applyAlignment="1">
      <alignment vertical="center"/>
    </xf>
    <xf numFmtId="0" fontId="12" fillId="0" borderId="7" xfId="31" applyFont="1" applyBorder="1" applyAlignment="1">
      <alignment horizontal="center" vertical="center"/>
    </xf>
    <xf numFmtId="0" fontId="12" fillId="0" borderId="1" xfId="31" applyFont="1" applyBorder="1" applyAlignment="1">
      <alignment horizontal="center" vertical="center" wrapText="1"/>
    </xf>
    <xf numFmtId="0" fontId="12" fillId="0" borderId="1" xfId="31" applyFont="1" applyBorder="1" applyAlignment="1">
      <alignment horizontal="center" vertical="center"/>
    </xf>
    <xf numFmtId="0" fontId="17" fillId="0" borderId="1" xfId="31" applyFont="1" applyBorder="1" applyAlignment="1">
      <alignment horizontal="center" vertical="center" wrapText="1"/>
    </xf>
    <xf numFmtId="0" fontId="12" fillId="4" borderId="1" xfId="31" applyFont="1" applyFill="1" applyBorder="1" applyAlignment="1">
      <alignment horizontal="center" vertical="center" wrapText="1"/>
    </xf>
    <xf numFmtId="0" fontId="12" fillId="0" borderId="7" xfId="31" applyFont="1" applyBorder="1" applyAlignment="1">
      <alignment vertical="center"/>
    </xf>
    <xf numFmtId="10" fontId="13" fillId="0" borderId="1" xfId="25" applyNumberFormat="1" applyFont="1" applyFill="1" applyBorder="1" applyAlignment="1">
      <alignment vertical="center"/>
    </xf>
    <xf numFmtId="2" fontId="13" fillId="0" borderId="1" xfId="32" applyNumberFormat="1" applyFont="1" applyFill="1" applyBorder="1" applyAlignment="1">
      <alignment vertical="center"/>
    </xf>
    <xf numFmtId="172" fontId="12" fillId="4" borderId="1" xfId="31" applyNumberFormat="1" applyFont="1" applyFill="1" applyBorder="1" applyAlignment="1">
      <alignment vertical="center"/>
    </xf>
    <xf numFmtId="168" fontId="13" fillId="6" borderId="1" xfId="31" applyNumberFormat="1" applyFont="1" applyFill="1" applyBorder="1" applyAlignment="1">
      <alignment vertical="center"/>
    </xf>
    <xf numFmtId="0" fontId="13" fillId="0" borderId="1" xfId="31" applyFont="1" applyBorder="1" applyAlignment="1">
      <alignment vertical="center"/>
    </xf>
    <xf numFmtId="0" fontId="48" fillId="0" borderId="1" xfId="31" applyFont="1" applyBorder="1" applyAlignment="1">
      <alignment vertical="center"/>
    </xf>
    <xf numFmtId="10" fontId="12" fillId="0" borderId="1" xfId="25" applyNumberFormat="1" applyFont="1" applyFill="1" applyBorder="1" applyAlignment="1">
      <alignment vertical="center"/>
    </xf>
    <xf numFmtId="172" fontId="12" fillId="0" borderId="1" xfId="31" applyNumberFormat="1" applyFont="1" applyBorder="1" applyAlignment="1">
      <alignment vertical="center"/>
    </xf>
    <xf numFmtId="10" fontId="17" fillId="0" borderId="1" xfId="32" applyNumberFormat="1" applyFont="1" applyBorder="1" applyAlignment="1">
      <alignment vertical="center"/>
    </xf>
    <xf numFmtId="172" fontId="12" fillId="11" borderId="1" xfId="31" applyNumberFormat="1" applyFont="1" applyFill="1" applyBorder="1" applyAlignment="1">
      <alignment vertical="center"/>
    </xf>
    <xf numFmtId="0" fontId="12" fillId="0" borderId="1" xfId="31" applyFont="1" applyBorder="1" applyAlignment="1">
      <alignment vertical="center"/>
    </xf>
    <xf numFmtId="0" fontId="17" fillId="0" borderId="1" xfId="31" applyFont="1" applyBorder="1" applyAlignment="1">
      <alignment vertical="center"/>
    </xf>
    <xf numFmtId="170" fontId="12" fillId="0" borderId="1" xfId="23" applyNumberFormat="1" applyFont="1" applyBorder="1" applyAlignment="1">
      <alignment vertical="center"/>
    </xf>
    <xf numFmtId="0" fontId="12" fillId="0" borderId="6" xfId="31" applyFont="1" applyBorder="1" applyAlignment="1">
      <alignment vertical="center"/>
    </xf>
    <xf numFmtId="170" fontId="17" fillId="0" borderId="1" xfId="31" applyNumberFormat="1" applyFont="1" applyBorder="1" applyAlignment="1">
      <alignment vertical="center"/>
    </xf>
    <xf numFmtId="168" fontId="13" fillId="0" borderId="1" xfId="31" applyNumberFormat="1" applyFont="1" applyBorder="1" applyAlignment="1">
      <alignment vertical="center"/>
    </xf>
    <xf numFmtId="170" fontId="13" fillId="0" borderId="0" xfId="31" applyNumberFormat="1" applyFont="1" applyAlignment="1">
      <alignment horizontal="right" vertical="center"/>
    </xf>
    <xf numFmtId="170" fontId="48" fillId="0" borderId="0" xfId="31" applyNumberFormat="1" applyFont="1" applyAlignment="1">
      <alignment horizontal="right" vertical="center"/>
    </xf>
    <xf numFmtId="170" fontId="41" fillId="0" borderId="0" xfId="31" applyNumberFormat="1" applyFont="1" applyAlignment="1">
      <alignment horizontal="right" vertical="center"/>
    </xf>
    <xf numFmtId="2" fontId="13" fillId="0" borderId="0" xfId="31" applyNumberFormat="1" applyFont="1" applyAlignment="1">
      <alignment vertical="center"/>
    </xf>
    <xf numFmtId="170" fontId="13" fillId="0" borderId="1" xfId="31" applyNumberFormat="1" applyFont="1" applyBorder="1" applyAlignment="1">
      <alignment horizontal="right" vertical="center"/>
    </xf>
    <xf numFmtId="172" fontId="13" fillId="0" borderId="0" xfId="31" applyNumberFormat="1" applyFont="1" applyAlignment="1">
      <alignment horizontal="right" vertical="center"/>
    </xf>
    <xf numFmtId="168" fontId="13" fillId="0" borderId="0" xfId="31" applyNumberFormat="1" applyFont="1" applyAlignment="1">
      <alignment vertical="center"/>
    </xf>
    <xf numFmtId="0" fontId="13" fillId="0" borderId="1" xfId="23" applyFont="1" applyBorder="1" applyAlignment="1">
      <alignment horizontal="right" vertical="center"/>
    </xf>
    <xf numFmtId="0" fontId="48" fillId="0" borderId="0" xfId="31" applyFont="1" applyAlignment="1">
      <alignment vertical="center"/>
    </xf>
    <xf numFmtId="172" fontId="13" fillId="0" borderId="0" xfId="31" applyNumberFormat="1" applyFont="1" applyAlignment="1">
      <alignment vertical="center"/>
    </xf>
    <xf numFmtId="170" fontId="13" fillId="0" borderId="0" xfId="31" applyNumberFormat="1" applyFont="1" applyAlignment="1">
      <alignment vertical="center"/>
    </xf>
    <xf numFmtId="0" fontId="16" fillId="0" borderId="0" xfId="31" applyFont="1" applyAlignment="1">
      <alignment vertical="center"/>
    </xf>
    <xf numFmtId="0" fontId="12" fillId="0" borderId="1" xfId="23" applyFont="1" applyBorder="1" applyAlignment="1">
      <alignment horizontal="center" vertical="center" wrapText="1"/>
    </xf>
    <xf numFmtId="0" fontId="12" fillId="13" borderId="1" xfId="23" applyFont="1" applyFill="1" applyBorder="1" applyAlignment="1">
      <alignment horizontal="center" vertical="center" wrapText="1"/>
    </xf>
    <xf numFmtId="0" fontId="13" fillId="0" borderId="0" xfId="31" applyFont="1" applyAlignment="1">
      <alignment horizontal="center" vertical="center" wrapText="1"/>
    </xf>
    <xf numFmtId="0" fontId="12" fillId="0" borderId="1" xfId="23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right"/>
    </xf>
    <xf numFmtId="1" fontId="12" fillId="0" borderId="1" xfId="23" applyNumberFormat="1" applyFont="1" applyBorder="1" applyAlignment="1">
      <alignment horizontal="right" vertical="center"/>
    </xf>
    <xf numFmtId="10" fontId="12" fillId="13" borderId="1" xfId="25" applyNumberFormat="1" applyFont="1" applyFill="1" applyBorder="1" applyAlignment="1">
      <alignment horizontal="right" vertical="center" wrapText="1"/>
    </xf>
    <xf numFmtId="0" fontId="12" fillId="0" borderId="1" xfId="23" applyFont="1" applyBorder="1" applyAlignment="1">
      <alignment horizontal="center" vertical="center"/>
    </xf>
    <xf numFmtId="10" fontId="12" fillId="13" borderId="1" xfId="23" applyNumberFormat="1" applyFont="1" applyFill="1" applyBorder="1" applyAlignment="1">
      <alignment horizontal="right" vertical="center"/>
    </xf>
    <xf numFmtId="1" fontId="13" fillId="0" borderId="0" xfId="31" applyNumberFormat="1" applyFont="1" applyAlignment="1">
      <alignment horizontal="right" vertical="center"/>
    </xf>
    <xf numFmtId="0" fontId="40" fillId="0" borderId="0" xfId="31" applyFont="1" applyAlignment="1">
      <alignment vertical="center"/>
    </xf>
    <xf numFmtId="166" fontId="13" fillId="0" borderId="1" xfId="24" applyNumberFormat="1" applyFont="1" applyFill="1" applyBorder="1"/>
    <xf numFmtId="0" fontId="12" fillId="0" borderId="7" xfId="23" applyFont="1" applyBorder="1" applyAlignment="1">
      <alignment horizontal="left" vertical="center"/>
    </xf>
    <xf numFmtId="166" fontId="12" fillId="0" borderId="1" xfId="24" applyNumberFormat="1" applyFont="1" applyFill="1" applyBorder="1" applyAlignment="1">
      <alignment horizontal="right" vertical="center"/>
    </xf>
    <xf numFmtId="166" fontId="12" fillId="0" borderId="8" xfId="24" applyNumberFormat="1" applyFont="1" applyFill="1" applyBorder="1" applyAlignment="1">
      <alignment horizontal="right" vertical="center"/>
    </xf>
    <xf numFmtId="10" fontId="12" fillId="13" borderId="1" xfId="25" applyNumberFormat="1" applyFont="1" applyFill="1" applyBorder="1" applyAlignment="1">
      <alignment horizontal="right" vertical="center"/>
    </xf>
    <xf numFmtId="4" fontId="13" fillId="0" borderId="0" xfId="31" applyNumberFormat="1" applyFont="1" applyAlignment="1">
      <alignment vertical="center"/>
    </xf>
    <xf numFmtId="0" fontId="12" fillId="13" borderId="1" xfId="3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4" fontId="13" fillId="0" borderId="1" xfId="0" applyNumberFormat="1" applyFont="1" applyBorder="1"/>
    <xf numFmtId="4" fontId="12" fillId="0" borderId="1" xfId="0" applyNumberFormat="1" applyFont="1" applyBorder="1"/>
    <xf numFmtId="10" fontId="12" fillId="13" borderId="1" xfId="32" applyNumberFormat="1" applyFont="1" applyFill="1" applyBorder="1" applyAlignment="1">
      <alignment vertical="center"/>
    </xf>
    <xf numFmtId="10" fontId="17" fillId="13" borderId="1" xfId="32" applyNumberFormat="1" applyFont="1" applyFill="1" applyBorder="1" applyAlignment="1">
      <alignment vertical="center"/>
    </xf>
    <xf numFmtId="49" fontId="12" fillId="0" borderId="1" xfId="31" applyNumberFormat="1" applyFont="1" applyBorder="1" applyAlignment="1">
      <alignment horizontal="center" vertical="center"/>
    </xf>
    <xf numFmtId="0" fontId="12" fillId="14" borderId="1" xfId="31" applyFont="1" applyFill="1" applyBorder="1" applyAlignment="1">
      <alignment horizontal="center" vertical="center"/>
    </xf>
    <xf numFmtId="10" fontId="12" fillId="14" borderId="1" xfId="32" applyNumberFormat="1" applyFont="1" applyFill="1" applyBorder="1" applyAlignment="1">
      <alignment vertical="center"/>
    </xf>
    <xf numFmtId="10" fontId="17" fillId="14" borderId="1" xfId="32" applyNumberFormat="1" applyFont="1" applyFill="1" applyBorder="1" applyAlignment="1">
      <alignment vertical="center"/>
    </xf>
    <xf numFmtId="0" fontId="17" fillId="0" borderId="1" xfId="31" applyFont="1" applyBorder="1" applyAlignment="1">
      <alignment horizontal="left" vertical="center"/>
    </xf>
    <xf numFmtId="2" fontId="13" fillId="0" borderId="0" xfId="31" applyNumberFormat="1" applyFont="1" applyAlignment="1">
      <alignment horizontal="right" vertical="center"/>
    </xf>
    <xf numFmtId="0" fontId="17" fillId="0" borderId="7" xfId="23" applyFont="1" applyBorder="1" applyAlignment="1">
      <alignment vertical="center"/>
    </xf>
    <xf numFmtId="0" fontId="17" fillId="0" borderId="1" xfId="23" applyFont="1" applyBorder="1" applyAlignment="1">
      <alignment horizontal="center" vertical="center"/>
    </xf>
    <xf numFmtId="0" fontId="17" fillId="0" borderId="1" xfId="23" applyFont="1" applyBorder="1" applyAlignment="1">
      <alignment vertical="center"/>
    </xf>
    <xf numFmtId="0" fontId="17" fillId="0" borderId="1" xfId="23" applyFont="1" applyBorder="1" applyAlignment="1">
      <alignment horizontal="left" vertical="center"/>
    </xf>
    <xf numFmtId="43" fontId="13" fillId="0" borderId="1" xfId="31" applyNumberFormat="1" applyFont="1" applyBorder="1" applyAlignment="1">
      <alignment vertical="center"/>
    </xf>
    <xf numFmtId="168" fontId="13" fillId="0" borderId="0" xfId="0" applyNumberFormat="1" applyFont="1"/>
    <xf numFmtId="10" fontId="13" fillId="13" borderId="1" xfId="7" applyNumberFormat="1" applyFont="1" applyFill="1" applyBorder="1" applyAlignment="1">
      <alignment vertical="center"/>
    </xf>
    <xf numFmtId="9" fontId="13" fillId="13" borderId="1" xfId="7" applyFont="1" applyFill="1" applyBorder="1" applyAlignment="1">
      <alignment vertical="center"/>
    </xf>
    <xf numFmtId="4" fontId="13" fillId="0" borderId="0" xfId="31" applyNumberFormat="1" applyFont="1" applyAlignment="1">
      <alignment horizontal="right" vertical="center"/>
    </xf>
    <xf numFmtId="10" fontId="12" fillId="13" borderId="1" xfId="7" applyNumberFormat="1" applyFont="1" applyFill="1" applyBorder="1" applyAlignment="1">
      <alignment horizontal="right" vertical="center"/>
    </xf>
    <xf numFmtId="10" fontId="12" fillId="13" borderId="1" xfId="7" applyNumberFormat="1" applyFont="1" applyFill="1" applyBorder="1" applyAlignment="1">
      <alignment vertical="center"/>
    </xf>
    <xf numFmtId="9" fontId="13" fillId="0" borderId="0" xfId="7" applyFont="1" applyFill="1" applyBorder="1" applyAlignment="1">
      <alignment vertical="center"/>
    </xf>
    <xf numFmtId="0" fontId="55" fillId="0" borderId="0" xfId="22" applyFont="1" applyAlignment="1">
      <alignment vertical="center"/>
    </xf>
    <xf numFmtId="166" fontId="55" fillId="0" borderId="0" xfId="22" applyNumberFormat="1" applyFont="1" applyAlignment="1">
      <alignment vertical="center"/>
    </xf>
    <xf numFmtId="0" fontId="40" fillId="0" borderId="0" xfId="31" applyFont="1" applyAlignment="1">
      <alignment vertical="center" wrapText="1"/>
    </xf>
    <xf numFmtId="0" fontId="17" fillId="0" borderId="0" xfId="31" applyFont="1" applyAlignment="1">
      <alignment vertical="center" wrapText="1"/>
    </xf>
    <xf numFmtId="0" fontId="17" fillId="0" borderId="0" xfId="31" applyFont="1" applyAlignment="1">
      <alignment vertical="center"/>
    </xf>
    <xf numFmtId="0" fontId="13" fillId="0" borderId="0" xfId="31" applyFont="1" applyAlignment="1">
      <alignment horizontal="center" vertical="center"/>
    </xf>
    <xf numFmtId="0" fontId="17" fillId="0" borderId="1" xfId="31" applyFont="1" applyBorder="1" applyAlignment="1">
      <alignment horizontal="center" vertical="center"/>
    </xf>
    <xf numFmtId="0" fontId="12" fillId="0" borderId="1" xfId="31" applyFont="1" applyBorder="1" applyAlignment="1">
      <alignment horizontal="left" vertical="center"/>
    </xf>
    <xf numFmtId="166" fontId="48" fillId="0" borderId="1" xfId="33" applyNumberFormat="1" applyFont="1" applyFill="1" applyBorder="1" applyAlignment="1">
      <alignment horizontal="center" vertical="center"/>
    </xf>
    <xf numFmtId="166" fontId="13" fillId="0" borderId="1" xfId="33" applyNumberFormat="1" applyFont="1" applyFill="1" applyBorder="1" applyAlignment="1">
      <alignment horizontal="center" vertical="center"/>
    </xf>
    <xf numFmtId="166" fontId="48" fillId="0" borderId="1" xfId="33" applyNumberFormat="1" applyFont="1" applyBorder="1" applyAlignment="1">
      <alignment horizontal="center" vertical="center"/>
    </xf>
    <xf numFmtId="166" fontId="13" fillId="0" borderId="1" xfId="33" applyNumberFormat="1" applyFont="1" applyBorder="1" applyAlignment="1">
      <alignment horizontal="center" vertical="center"/>
    </xf>
    <xf numFmtId="10" fontId="12" fillId="4" borderId="1" xfId="32" applyNumberFormat="1" applyFont="1" applyFill="1" applyBorder="1" applyAlignment="1">
      <alignment horizontal="right" vertical="center"/>
    </xf>
    <xf numFmtId="166" fontId="17" fillId="0" borderId="1" xfId="33" applyNumberFormat="1" applyFont="1" applyBorder="1" applyAlignment="1">
      <alignment horizontal="center" vertical="center"/>
    </xf>
    <xf numFmtId="166" fontId="12" fillId="0" borderId="1" xfId="33" applyNumberFormat="1" applyFont="1" applyBorder="1" applyAlignment="1">
      <alignment horizontal="center" vertical="center"/>
    </xf>
    <xf numFmtId="10" fontId="12" fillId="4" borderId="1" xfId="31" applyNumberFormat="1" applyFont="1" applyFill="1" applyBorder="1" applyAlignment="1">
      <alignment horizontal="right" vertical="center"/>
    </xf>
    <xf numFmtId="0" fontId="13" fillId="0" borderId="0" xfId="31" applyFont="1" applyAlignment="1">
      <alignment horizontal="left" vertical="center"/>
    </xf>
    <xf numFmtId="166" fontId="48" fillId="0" borderId="0" xfId="33" applyNumberFormat="1" applyFont="1" applyBorder="1" applyAlignment="1">
      <alignment horizontal="right" vertical="center"/>
    </xf>
    <xf numFmtId="166" fontId="13" fillId="0" borderId="0" xfId="33" applyNumberFormat="1" applyFont="1" applyBorder="1" applyAlignment="1">
      <alignment horizontal="right" vertical="center"/>
    </xf>
    <xf numFmtId="0" fontId="52" fillId="0" borderId="0" xfId="31" applyFont="1" applyAlignment="1">
      <alignment vertical="center"/>
    </xf>
    <xf numFmtId="0" fontId="36" fillId="0" borderId="0" xfId="31" applyFont="1" applyAlignment="1">
      <alignment horizontal="center" vertical="center"/>
    </xf>
    <xf numFmtId="166" fontId="36" fillId="0" borderId="0" xfId="31" applyNumberFormat="1" applyFont="1" applyAlignment="1">
      <alignment horizontal="center" vertical="center"/>
    </xf>
    <xf numFmtId="166" fontId="17" fillId="0" borderId="1" xfId="33" applyNumberFormat="1" applyFont="1" applyFill="1" applyBorder="1" applyAlignment="1">
      <alignment horizontal="center" vertical="center"/>
    </xf>
    <xf numFmtId="166" fontId="48" fillId="0" borderId="0" xfId="33" applyNumberFormat="1" applyFont="1" applyFill="1" applyBorder="1" applyAlignment="1">
      <alignment horizontal="right" vertical="center"/>
    </xf>
    <xf numFmtId="0" fontId="48" fillId="0" borderId="1" xfId="18" applyFont="1" applyBorder="1" applyAlignment="1">
      <alignment horizontal="center" vertical="center"/>
    </xf>
    <xf numFmtId="0" fontId="41" fillId="0" borderId="0" xfId="18" applyFont="1" applyAlignment="1">
      <alignment horizontal="center" vertical="center"/>
    </xf>
    <xf numFmtId="44" fontId="48" fillId="0" borderId="1" xfId="18" applyNumberFormat="1" applyFont="1" applyBorder="1" applyAlignment="1">
      <alignment vertical="center"/>
    </xf>
    <xf numFmtId="0" fontId="12" fillId="0" borderId="1" xfId="18" applyFont="1" applyBorder="1" applyAlignment="1">
      <alignment horizontal="center" vertical="center" wrapText="1"/>
    </xf>
    <xf numFmtId="0" fontId="17" fillId="0" borderId="1" xfId="18" applyFont="1" applyBorder="1" applyAlignment="1">
      <alignment horizontal="center" vertical="center" wrapText="1"/>
    </xf>
    <xf numFmtId="0" fontId="12" fillId="4" borderId="1" xfId="18" applyFont="1" applyFill="1" applyBorder="1" applyAlignment="1">
      <alignment horizontal="center" vertical="center" wrapText="1"/>
    </xf>
    <xf numFmtId="0" fontId="12" fillId="0" borderId="1" xfId="18" applyFont="1" applyBorder="1" applyAlignment="1">
      <alignment vertical="center"/>
    </xf>
    <xf numFmtId="10" fontId="48" fillId="0" borderId="1" xfId="18" applyNumberFormat="1" applyFont="1" applyBorder="1" applyAlignment="1">
      <alignment vertical="center"/>
    </xf>
    <xf numFmtId="1" fontId="12" fillId="4" borderId="1" xfId="18" applyNumberFormat="1" applyFont="1" applyFill="1" applyBorder="1" applyAlignment="1">
      <alignment horizontal="center" vertical="center"/>
    </xf>
    <xf numFmtId="166" fontId="12" fillId="4" borderId="1" xfId="18" applyNumberFormat="1" applyFont="1" applyFill="1" applyBorder="1" applyAlignment="1">
      <alignment vertical="center"/>
    </xf>
    <xf numFmtId="10" fontId="17" fillId="0" borderId="1" xfId="18" applyNumberFormat="1" applyFont="1" applyBorder="1" applyAlignment="1">
      <alignment vertical="center"/>
    </xf>
    <xf numFmtId="0" fontId="17" fillId="0" borderId="1" xfId="18" applyFont="1" applyBorder="1" applyAlignment="1">
      <alignment vertical="center"/>
    </xf>
    <xf numFmtId="1" fontId="12" fillId="9" borderId="1" xfId="18" applyNumberFormat="1" applyFont="1" applyFill="1" applyBorder="1" applyAlignment="1">
      <alignment horizontal="center" vertical="center"/>
    </xf>
    <xf numFmtId="0" fontId="41" fillId="0" borderId="1" xfId="18" applyFont="1" applyBorder="1" applyAlignment="1">
      <alignment vertical="center"/>
    </xf>
    <xf numFmtId="44" fontId="12" fillId="4" borderId="1" xfId="18" applyNumberFormat="1" applyFont="1" applyFill="1" applyBorder="1" applyAlignment="1">
      <alignment vertical="center"/>
    </xf>
    <xf numFmtId="166" fontId="13" fillId="0" borderId="1" xfId="23" applyNumberFormat="1" applyFont="1" applyBorder="1" applyAlignment="1">
      <alignment vertical="center"/>
    </xf>
    <xf numFmtId="0" fontId="12" fillId="0" borderId="0" xfId="23" applyFont="1" applyAlignment="1">
      <alignment vertical="center"/>
    </xf>
    <xf numFmtId="0" fontId="13" fillId="0" borderId="0" xfId="23" applyFont="1"/>
    <xf numFmtId="166" fontId="13" fillId="4" borderId="1" xfId="24" applyNumberFormat="1" applyFont="1" applyFill="1" applyBorder="1" applyAlignment="1">
      <alignment vertical="center"/>
    </xf>
    <xf numFmtId="0" fontId="13" fillId="0" borderId="1" xfId="23" applyFont="1" applyBorder="1" applyAlignment="1">
      <alignment vertical="center"/>
    </xf>
    <xf numFmtId="0" fontId="36" fillId="0" borderId="0" xfId="23" applyFont="1"/>
    <xf numFmtId="166" fontId="12" fillId="12" borderId="8" xfId="24" applyNumberFormat="1" applyFont="1" applyFill="1" applyBorder="1" applyAlignment="1">
      <alignment vertical="center"/>
    </xf>
    <xf numFmtId="10" fontId="13" fillId="4" borderId="1" xfId="23" applyNumberFormat="1" applyFont="1" applyFill="1" applyBorder="1" applyAlignment="1">
      <alignment vertical="center"/>
    </xf>
    <xf numFmtId="0" fontId="12" fillId="0" borderId="1" xfId="23" applyFont="1" applyBorder="1" applyAlignment="1">
      <alignment horizontal="center"/>
    </xf>
    <xf numFmtId="10" fontId="13" fillId="0" borderId="0" xfId="25" applyNumberFormat="1" applyFont="1"/>
    <xf numFmtId="0" fontId="13" fillId="6" borderId="1" xfId="23" applyFont="1" applyFill="1" applyBorder="1" applyAlignment="1">
      <alignment horizontal="center" vertical="center"/>
    </xf>
    <xf numFmtId="166" fontId="13" fillId="0" borderId="1" xfId="23" applyNumberFormat="1" applyFont="1" applyBorder="1"/>
    <xf numFmtId="166" fontId="48" fillId="0" borderId="1" xfId="24" applyNumberFormat="1" applyFont="1" applyBorder="1" applyAlignment="1">
      <alignment vertical="center"/>
    </xf>
    <xf numFmtId="10" fontId="48" fillId="0" borderId="1" xfId="25" applyNumberFormat="1" applyFont="1" applyFill="1" applyBorder="1"/>
    <xf numFmtId="166" fontId="13" fillId="0" borderId="1" xfId="24" applyNumberFormat="1" applyFont="1" applyBorder="1" applyAlignment="1">
      <alignment vertical="center"/>
    </xf>
    <xf numFmtId="10" fontId="13" fillId="0" borderId="0" xfId="23" applyNumberFormat="1" applyFont="1"/>
    <xf numFmtId="166" fontId="13" fillId="0" borderId="0" xfId="23" applyNumberFormat="1" applyFont="1"/>
    <xf numFmtId="0" fontId="57" fillId="0" borderId="0" xfId="23" applyFont="1" applyAlignment="1">
      <alignment horizontal="left" vertical="center"/>
    </xf>
    <xf numFmtId="10" fontId="48" fillId="0" borderId="0" xfId="25" applyNumberFormat="1" applyFont="1"/>
    <xf numFmtId="0" fontId="58" fillId="0" borderId="0" xfId="23" applyFont="1"/>
    <xf numFmtId="0" fontId="17" fillId="0" borderId="1" xfId="23" applyFont="1" applyBorder="1" applyAlignment="1">
      <alignment horizontal="center" vertical="center" wrapText="1"/>
    </xf>
    <xf numFmtId="0" fontId="12" fillId="4" borderId="1" xfId="23" applyFont="1" applyFill="1" applyBorder="1" applyAlignment="1">
      <alignment horizontal="center" vertical="center" wrapText="1"/>
    </xf>
    <xf numFmtId="0" fontId="12" fillId="0" borderId="1" xfId="23" applyFont="1" applyBorder="1"/>
    <xf numFmtId="10" fontId="13" fillId="0" borderId="1" xfId="25" applyNumberFormat="1" applyFont="1" applyFill="1" applyBorder="1"/>
    <xf numFmtId="10" fontId="12" fillId="4" borderId="1" xfId="25" applyNumberFormat="1" applyFont="1" applyFill="1" applyBorder="1"/>
    <xf numFmtId="0" fontId="12" fillId="10" borderId="0" xfId="23" applyFont="1" applyFill="1" applyAlignment="1">
      <alignment horizontal="center"/>
    </xf>
    <xf numFmtId="0" fontId="40" fillId="0" borderId="0" xfId="31" applyFont="1" applyAlignment="1">
      <alignment horizontal="center" vertical="center"/>
    </xf>
    <xf numFmtId="0" fontId="13" fillId="10" borderId="0" xfId="23" applyFont="1" applyFill="1" applyAlignment="1">
      <alignment horizontal="center"/>
    </xf>
    <xf numFmtId="0" fontId="13" fillId="0" borderId="0" xfId="23" applyFont="1" applyAlignment="1">
      <alignment horizontal="center"/>
    </xf>
    <xf numFmtId="0" fontId="12" fillId="0" borderId="0" xfId="23" applyFont="1" applyAlignment="1">
      <alignment horizontal="center" vertical="center" wrapText="1"/>
    </xf>
    <xf numFmtId="9" fontId="12" fillId="0" borderId="0" xfId="23" applyNumberFormat="1" applyFont="1" applyAlignment="1">
      <alignment horizontal="center" vertical="center" wrapText="1"/>
    </xf>
    <xf numFmtId="166" fontId="13" fillId="0" borderId="1" xfId="24" applyNumberFormat="1" applyFont="1" applyBorder="1"/>
    <xf numFmtId="166" fontId="12" fillId="4" borderId="1" xfId="23" applyNumberFormat="1" applyFont="1" applyFill="1" applyBorder="1"/>
    <xf numFmtId="166" fontId="12" fillId="0" borderId="1" xfId="24" applyNumberFormat="1" applyFont="1" applyBorder="1"/>
    <xf numFmtId="166" fontId="12" fillId="0" borderId="0" xfId="23" applyNumberFormat="1" applyFont="1"/>
    <xf numFmtId="0" fontId="12" fillId="0" borderId="0" xfId="23" applyFont="1"/>
    <xf numFmtId="0" fontId="41" fillId="0" borderId="0" xfId="23" applyFont="1"/>
    <xf numFmtId="0" fontId="13" fillId="0" borderId="0" xfId="23" applyFont="1" applyAlignment="1">
      <alignment vertical="center"/>
    </xf>
    <xf numFmtId="166" fontId="13" fillId="0" borderId="0" xfId="23" applyNumberFormat="1" applyFont="1" applyAlignment="1">
      <alignment vertical="center"/>
    </xf>
    <xf numFmtId="0" fontId="13" fillId="4" borderId="1" xfId="23" applyFont="1" applyFill="1" applyBorder="1" applyAlignment="1">
      <alignment vertical="center"/>
    </xf>
    <xf numFmtId="0" fontId="13" fillId="4" borderId="7" xfId="23" applyFont="1" applyFill="1" applyBorder="1" applyAlignment="1">
      <alignment horizontal="left" vertical="center"/>
    </xf>
    <xf numFmtId="0" fontId="13" fillId="4" borderId="10" xfId="23" applyFont="1" applyFill="1" applyBorder="1" applyAlignment="1">
      <alignment horizontal="left" vertical="center"/>
    </xf>
    <xf numFmtId="0" fontId="13" fillId="4" borderId="6" xfId="23" applyFont="1" applyFill="1" applyBorder="1" applyAlignment="1">
      <alignment horizontal="left" vertical="center"/>
    </xf>
    <xf numFmtId="10" fontId="41" fillId="0" borderId="1" xfId="25" applyNumberFormat="1" applyFont="1" applyBorder="1" applyAlignment="1">
      <alignment vertical="center"/>
    </xf>
    <xf numFmtId="10" fontId="13" fillId="0" borderId="1" xfId="23" applyNumberFormat="1" applyFont="1" applyBorder="1" applyAlignment="1">
      <alignment vertical="center"/>
    </xf>
    <xf numFmtId="0" fontId="52" fillId="0" borderId="0" xfId="23" applyFont="1" applyAlignment="1">
      <alignment vertical="center"/>
    </xf>
    <xf numFmtId="170" fontId="13" fillId="0" borderId="1" xfId="23" applyNumberFormat="1" applyFont="1" applyBorder="1" applyAlignment="1">
      <alignment vertical="center"/>
    </xf>
    <xf numFmtId="10" fontId="13" fillId="0" borderId="1" xfId="7" applyNumberFormat="1" applyFont="1" applyBorder="1" applyAlignment="1">
      <alignment vertical="center"/>
    </xf>
    <xf numFmtId="10" fontId="13" fillId="0" borderId="0" xfId="7" applyNumberFormat="1" applyFont="1"/>
    <xf numFmtId="0" fontId="13" fillId="0" borderId="0" xfId="23" applyFont="1" applyAlignment="1">
      <alignment horizontal="right" vertical="center"/>
    </xf>
    <xf numFmtId="10" fontId="13" fillId="0" borderId="0" xfId="23" applyNumberFormat="1" applyFont="1" applyAlignment="1">
      <alignment vertical="center"/>
    </xf>
    <xf numFmtId="166" fontId="12" fillId="0" borderId="0" xfId="23" applyNumberFormat="1" applyFont="1" applyAlignment="1">
      <alignment vertical="center"/>
    </xf>
    <xf numFmtId="0" fontId="41" fillId="0" borderId="0" xfId="23" applyFont="1" applyAlignment="1">
      <alignment vertical="center"/>
    </xf>
    <xf numFmtId="166" fontId="13" fillId="0" borderId="1" xfId="24" applyNumberFormat="1" applyFont="1" applyFill="1" applyBorder="1" applyAlignment="1">
      <alignment vertical="center"/>
    </xf>
    <xf numFmtId="10" fontId="41" fillId="0" borderId="0" xfId="7" applyNumberFormat="1" applyFont="1" applyAlignment="1">
      <alignment vertical="center"/>
    </xf>
    <xf numFmtId="44" fontId="41" fillId="0" borderId="0" xfId="23" applyNumberFormat="1" applyFont="1" applyAlignment="1">
      <alignment vertical="center"/>
    </xf>
    <xf numFmtId="0" fontId="48" fillId="0" borderId="0" xfId="23" applyFont="1" applyAlignment="1">
      <alignment vertical="center"/>
    </xf>
    <xf numFmtId="0" fontId="36" fillId="0" borderId="0" xfId="23" applyFont="1" applyAlignment="1">
      <alignment vertical="center"/>
    </xf>
    <xf numFmtId="0" fontId="13" fillId="0" borderId="0" xfId="23" applyFont="1" applyAlignment="1">
      <alignment horizontal="left" vertical="center"/>
    </xf>
    <xf numFmtId="166" fontId="13" fillId="0" borderId="0" xfId="24" applyNumberFormat="1" applyFont="1" applyBorder="1" applyAlignment="1">
      <alignment vertical="center"/>
    </xf>
    <xf numFmtId="168" fontId="13" fillId="0" borderId="0" xfId="23" applyNumberFormat="1" applyFont="1" applyAlignment="1">
      <alignment vertical="center"/>
    </xf>
    <xf numFmtId="169" fontId="13" fillId="0" borderId="0" xfId="23" applyNumberFormat="1" applyFont="1" applyAlignment="1">
      <alignment vertical="center"/>
    </xf>
    <xf numFmtId="0" fontId="12" fillId="0" borderId="1" xfId="23" applyFont="1" applyBorder="1" applyAlignment="1">
      <alignment vertical="center"/>
    </xf>
    <xf numFmtId="10" fontId="13" fillId="0" borderId="1" xfId="25" applyNumberFormat="1" applyFont="1" applyBorder="1" applyAlignment="1">
      <alignment vertical="center"/>
    </xf>
    <xf numFmtId="166" fontId="12" fillId="0" borderId="1" xfId="24" applyNumberFormat="1" applyFont="1" applyFill="1" applyBorder="1" applyAlignment="1">
      <alignment vertical="center"/>
    </xf>
    <xf numFmtId="170" fontId="13" fillId="5" borderId="1" xfId="23" applyNumberFormat="1" applyFont="1" applyFill="1" applyBorder="1" applyAlignment="1">
      <alignment vertical="center"/>
    </xf>
    <xf numFmtId="0" fontId="13" fillId="0" borderId="21" xfId="23" applyFont="1" applyBorder="1" applyAlignment="1">
      <alignment vertical="center" wrapText="1"/>
    </xf>
    <xf numFmtId="10" fontId="12" fillId="0" borderId="1" xfId="25" applyNumberFormat="1" applyFont="1" applyBorder="1" applyAlignment="1">
      <alignment vertical="center"/>
    </xf>
    <xf numFmtId="2" fontId="13" fillId="0" borderId="0" xfId="23" applyNumberFormat="1" applyFont="1" applyAlignment="1">
      <alignment vertical="center"/>
    </xf>
    <xf numFmtId="164" fontId="13" fillId="0" borderId="0" xfId="24" applyNumberFormat="1" applyFont="1" applyBorder="1" applyAlignment="1">
      <alignment horizontal="right" vertical="center"/>
    </xf>
    <xf numFmtId="173" fontId="13" fillId="0" borderId="0" xfId="24" applyNumberFormat="1" applyFont="1" applyFill="1" applyBorder="1" applyAlignment="1">
      <alignment horizontal="right" vertical="center"/>
    </xf>
    <xf numFmtId="173" fontId="13" fillId="0" borderId="0" xfId="24" applyNumberFormat="1" applyFont="1" applyBorder="1" applyAlignment="1">
      <alignment horizontal="right" vertical="center"/>
    </xf>
    <xf numFmtId="2" fontId="58" fillId="0" borderId="0" xfId="23" applyNumberFormat="1" applyFont="1" applyAlignment="1">
      <alignment vertical="center"/>
    </xf>
    <xf numFmtId="166" fontId="12" fillId="4" borderId="1" xfId="24" applyNumberFormat="1" applyFont="1" applyFill="1" applyBorder="1" applyAlignment="1">
      <alignment vertical="center"/>
    </xf>
    <xf numFmtId="10" fontId="12" fillId="0" borderId="1" xfId="23" applyNumberFormat="1" applyFont="1" applyBorder="1" applyAlignment="1">
      <alignment vertical="center"/>
    </xf>
    <xf numFmtId="164" fontId="13" fillId="0" borderId="0" xfId="23" applyNumberFormat="1" applyFont="1" applyAlignment="1">
      <alignment vertical="center"/>
    </xf>
    <xf numFmtId="10" fontId="48" fillId="0" borderId="1" xfId="7" applyNumberFormat="1" applyFont="1" applyFill="1" applyBorder="1" applyAlignment="1">
      <alignment vertical="center"/>
    </xf>
    <xf numFmtId="10" fontId="48" fillId="0" borderId="1" xfId="23" applyNumberFormat="1" applyFont="1" applyBorder="1" applyAlignment="1">
      <alignment vertical="center"/>
    </xf>
    <xf numFmtId="166" fontId="41" fillId="0" borderId="0" xfId="23" applyNumberFormat="1" applyFont="1" applyAlignment="1">
      <alignment vertical="center"/>
    </xf>
    <xf numFmtId="165" fontId="13" fillId="0" borderId="0" xfId="23" applyNumberFormat="1" applyFont="1" applyAlignment="1">
      <alignment vertical="center"/>
    </xf>
    <xf numFmtId="165" fontId="59" fillId="0" borderId="0" xfId="23" applyNumberFormat="1" applyFont="1" applyAlignment="1">
      <alignment vertical="center"/>
    </xf>
    <xf numFmtId="166" fontId="36" fillId="0" borderId="0" xfId="23" applyNumberFormat="1" applyFont="1" applyAlignment="1">
      <alignment vertical="center"/>
    </xf>
    <xf numFmtId="0" fontId="12" fillId="0" borderId="0" xfId="23" applyFont="1" applyAlignment="1">
      <alignment horizontal="left" vertical="center" wrapText="1"/>
    </xf>
    <xf numFmtId="165" fontId="13" fillId="0" borderId="9" xfId="2" applyNumberFormat="1" applyFont="1" applyBorder="1" applyAlignment="1">
      <alignment vertical="center"/>
    </xf>
    <xf numFmtId="0" fontId="12" fillId="13" borderId="19" xfId="2" applyFont="1" applyFill="1" applyBorder="1" applyAlignment="1">
      <alignment horizontal="center" vertical="center"/>
    </xf>
    <xf numFmtId="165" fontId="13" fillId="0" borderId="20" xfId="2" applyNumberFormat="1" applyFont="1" applyBorder="1" applyAlignment="1">
      <alignment vertical="center"/>
    </xf>
    <xf numFmtId="165" fontId="12" fillId="3" borderId="28" xfId="2" applyNumberFormat="1" applyFont="1" applyFill="1" applyBorder="1"/>
    <xf numFmtId="165" fontId="13" fillId="10" borderId="15" xfId="2" applyNumberFormat="1" applyFont="1" applyFill="1" applyBorder="1" applyAlignment="1">
      <alignment vertical="center"/>
    </xf>
    <xf numFmtId="165" fontId="13" fillId="0" borderId="15" xfId="2" applyNumberFormat="1" applyFont="1" applyBorder="1" applyAlignment="1">
      <alignment vertical="center"/>
    </xf>
    <xf numFmtId="165" fontId="31" fillId="3" borderId="28" xfId="2" applyNumberFormat="1" applyFont="1" applyFill="1" applyBorder="1"/>
    <xf numFmtId="0" fontId="12" fillId="13" borderId="17" xfId="2" applyFont="1" applyFill="1" applyBorder="1" applyAlignment="1">
      <alignment horizontal="center" vertical="center"/>
    </xf>
    <xf numFmtId="165" fontId="32" fillId="13" borderId="20" xfId="2" applyNumberFormat="1" applyFont="1" applyFill="1" applyBorder="1"/>
    <xf numFmtId="10" fontId="32" fillId="13" borderId="28" xfId="2" applyNumberFormat="1" applyFont="1" applyFill="1" applyBorder="1" applyAlignment="1">
      <alignment vertical="center"/>
    </xf>
    <xf numFmtId="165" fontId="21" fillId="12" borderId="16" xfId="2" applyNumberFormat="1" applyFont="1" applyFill="1" applyBorder="1" applyAlignment="1">
      <alignment vertical="center"/>
    </xf>
    <xf numFmtId="165" fontId="21" fillId="12" borderId="16" xfId="2" applyNumberFormat="1" applyFont="1" applyFill="1" applyBorder="1"/>
    <xf numFmtId="0" fontId="12" fillId="0" borderId="18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2" xfId="2" applyFont="1" applyBorder="1" applyAlignment="1">
      <alignment vertical="center"/>
    </xf>
    <xf numFmtId="0" fontId="12" fillId="0" borderId="33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17" xfId="2" applyFont="1" applyBorder="1" applyAlignment="1">
      <alignment horizontal="center" vertical="center"/>
    </xf>
    <xf numFmtId="0" fontId="12" fillId="7" borderId="19" xfId="2" applyFont="1" applyFill="1" applyBorder="1" applyAlignment="1">
      <alignment horizontal="center" vertical="center"/>
    </xf>
    <xf numFmtId="165" fontId="12" fillId="7" borderId="28" xfId="2" applyNumberFormat="1" applyFont="1" applyFill="1" applyBorder="1" applyAlignment="1">
      <alignment vertical="center"/>
    </xf>
    <xf numFmtId="165" fontId="12" fillId="7" borderId="16" xfId="2" applyNumberFormat="1" applyFont="1" applyFill="1" applyBorder="1" applyAlignment="1">
      <alignment vertical="center"/>
    </xf>
    <xf numFmtId="165" fontId="17" fillId="7" borderId="16" xfId="2" applyNumberFormat="1" applyFont="1" applyFill="1" applyBorder="1" applyAlignment="1">
      <alignment vertical="center"/>
    </xf>
    <xf numFmtId="0" fontId="12" fillId="0" borderId="29" xfId="2" applyFont="1" applyBorder="1" applyAlignment="1">
      <alignment horizontal="center" vertical="center"/>
    </xf>
    <xf numFmtId="165" fontId="13" fillId="7" borderId="28" xfId="2" applyNumberFormat="1" applyFont="1" applyFill="1" applyBorder="1" applyAlignment="1">
      <alignment vertical="center"/>
    </xf>
    <xf numFmtId="0" fontId="12" fillId="0" borderId="25" xfId="2" applyFont="1" applyBorder="1" applyAlignment="1">
      <alignment vertical="center"/>
    </xf>
    <xf numFmtId="165" fontId="13" fillId="10" borderId="39" xfId="2" applyNumberFormat="1" applyFont="1" applyFill="1" applyBorder="1" applyAlignment="1">
      <alignment vertical="center"/>
    </xf>
    <xf numFmtId="165" fontId="13" fillId="10" borderId="8" xfId="2" applyNumberFormat="1" applyFont="1" applyFill="1" applyBorder="1" applyAlignment="1">
      <alignment vertical="center"/>
    </xf>
    <xf numFmtId="165" fontId="12" fillId="7" borderId="40" xfId="2" applyNumberFormat="1" applyFont="1" applyFill="1" applyBorder="1" applyAlignment="1">
      <alignment vertical="center"/>
    </xf>
    <xf numFmtId="0" fontId="12" fillId="0" borderId="23" xfId="2" applyFont="1" applyBorder="1" applyAlignment="1">
      <alignment vertical="center"/>
    </xf>
    <xf numFmtId="165" fontId="12" fillId="0" borderId="41" xfId="2" applyNumberFormat="1" applyFont="1" applyBorder="1" applyAlignment="1">
      <alignment vertical="center"/>
    </xf>
    <xf numFmtId="165" fontId="12" fillId="0" borderId="42" xfId="2" applyNumberFormat="1" applyFont="1" applyBorder="1" applyAlignment="1">
      <alignment vertical="center"/>
    </xf>
    <xf numFmtId="165" fontId="12" fillId="7" borderId="43" xfId="2" applyNumberFormat="1" applyFont="1" applyFill="1" applyBorder="1" applyAlignment="1">
      <alignment vertical="center"/>
    </xf>
    <xf numFmtId="165" fontId="21" fillId="7" borderId="43" xfId="2" applyNumberFormat="1" applyFont="1" applyFill="1" applyBorder="1" applyAlignment="1">
      <alignment vertical="center"/>
    </xf>
    <xf numFmtId="0" fontId="12" fillId="2" borderId="23" xfId="3" applyFont="1" applyFill="1" applyBorder="1" applyAlignment="1">
      <alignment vertical="center"/>
    </xf>
    <xf numFmtId="165" fontId="12" fillId="3" borderId="43" xfId="2" applyNumberFormat="1" applyFont="1" applyFill="1" applyBorder="1"/>
    <xf numFmtId="165" fontId="12" fillId="0" borderId="41" xfId="2" applyNumberFormat="1" applyFont="1" applyBorder="1"/>
    <xf numFmtId="165" fontId="12" fillId="0" borderId="42" xfId="2" applyNumberFormat="1" applyFont="1" applyBorder="1"/>
    <xf numFmtId="165" fontId="18" fillId="13" borderId="41" xfId="2" applyNumberFormat="1" applyFont="1" applyFill="1" applyBorder="1"/>
    <xf numFmtId="10" fontId="18" fillId="13" borderId="43" xfId="2" applyNumberFormat="1" applyFont="1" applyFill="1" applyBorder="1" applyAlignment="1">
      <alignment horizontal="right" vertical="center"/>
    </xf>
    <xf numFmtId="165" fontId="31" fillId="13" borderId="34" xfId="2" applyNumberFormat="1" applyFont="1" applyFill="1" applyBorder="1" applyAlignment="1">
      <alignment vertical="center"/>
    </xf>
    <xf numFmtId="10" fontId="32" fillId="13" borderId="28" xfId="4" applyNumberFormat="1" applyFont="1" applyFill="1" applyBorder="1" applyAlignment="1">
      <alignment vertical="center"/>
    </xf>
    <xf numFmtId="165" fontId="31" fillId="13" borderId="6" xfId="2" applyNumberFormat="1" applyFont="1" applyFill="1" applyBorder="1" applyAlignment="1">
      <alignment vertical="center"/>
    </xf>
    <xf numFmtId="10" fontId="32" fillId="13" borderId="16" xfId="4" applyNumberFormat="1" applyFont="1" applyFill="1" applyBorder="1" applyAlignment="1">
      <alignment vertical="center"/>
    </xf>
    <xf numFmtId="10" fontId="12" fillId="13" borderId="43" xfId="4" applyNumberFormat="1" applyFont="1" applyFill="1" applyBorder="1" applyAlignment="1">
      <alignment vertical="center"/>
    </xf>
    <xf numFmtId="165" fontId="17" fillId="13" borderId="44" xfId="2" applyNumberFormat="1" applyFont="1" applyFill="1" applyBorder="1" applyAlignment="1">
      <alignment vertical="center"/>
    </xf>
    <xf numFmtId="165" fontId="13" fillId="0" borderId="4" xfId="2" applyNumberFormat="1" applyFont="1" applyBorder="1" applyAlignment="1">
      <alignment vertical="center"/>
    </xf>
    <xf numFmtId="0" fontId="48" fillId="0" borderId="0" xfId="3" applyFont="1"/>
    <xf numFmtId="0" fontId="15" fillId="0" borderId="0" xfId="3"/>
    <xf numFmtId="165" fontId="17" fillId="0" borderId="0" xfId="2" applyNumberFormat="1" applyFont="1" applyAlignment="1">
      <alignment vertical="center"/>
    </xf>
    <xf numFmtId="165" fontId="36" fillId="0" borderId="0" xfId="3" applyNumberFormat="1" applyFont="1"/>
    <xf numFmtId="2" fontId="48" fillId="0" borderId="0" xfId="23" applyNumberFormat="1" applyFont="1" applyAlignment="1">
      <alignment vertical="center"/>
    </xf>
    <xf numFmtId="164" fontId="48" fillId="0" borderId="0" xfId="24" applyNumberFormat="1" applyFont="1" applyBorder="1" applyAlignment="1">
      <alignment horizontal="right" vertical="center"/>
    </xf>
    <xf numFmtId="164" fontId="48" fillId="0" borderId="0" xfId="24" applyNumberFormat="1" applyFont="1" applyBorder="1" applyAlignment="1">
      <alignment horizontal="center" vertical="center"/>
    </xf>
    <xf numFmtId="0" fontId="48" fillId="0" borderId="0" xfId="23" applyFont="1" applyAlignment="1">
      <alignment horizontal="center" vertical="center"/>
    </xf>
    <xf numFmtId="0" fontId="48" fillId="0" borderId="0" xfId="23" applyFont="1" applyAlignment="1">
      <alignment horizontal="left" vertical="center"/>
    </xf>
    <xf numFmtId="166" fontId="48" fillId="4" borderId="1" xfId="24" applyNumberFormat="1" applyFont="1" applyFill="1" applyBorder="1" applyAlignment="1">
      <alignment vertical="center"/>
    </xf>
    <xf numFmtId="166" fontId="48" fillId="0" borderId="1" xfId="24" applyNumberFormat="1" applyFont="1" applyFill="1" applyBorder="1" applyAlignment="1">
      <alignment vertical="center"/>
    </xf>
    <xf numFmtId="166" fontId="48" fillId="5" borderId="1" xfId="24" applyNumberFormat="1" applyFont="1" applyFill="1" applyBorder="1" applyAlignment="1">
      <alignment vertical="center"/>
    </xf>
    <xf numFmtId="166" fontId="48" fillId="0" borderId="0" xfId="24" applyNumberFormat="1" applyFont="1" applyBorder="1" applyAlignment="1">
      <alignment vertical="center"/>
    </xf>
    <xf numFmtId="166" fontId="48" fillId="0" borderId="0" xfId="23" applyNumberFormat="1" applyFont="1" applyAlignment="1">
      <alignment vertical="center"/>
    </xf>
    <xf numFmtId="0" fontId="48" fillId="10" borderId="0" xfId="23" applyFont="1" applyFill="1" applyAlignment="1">
      <alignment vertical="center"/>
    </xf>
    <xf numFmtId="0" fontId="17" fillId="10" borderId="1" xfId="23" applyFont="1" applyFill="1" applyBorder="1" applyAlignment="1">
      <alignment horizontal="center" vertical="center" wrapText="1"/>
    </xf>
    <xf numFmtId="164" fontId="48" fillId="0" borderId="0" xfId="24" applyNumberFormat="1" applyFont="1" applyBorder="1" applyAlignment="1">
      <alignment horizontal="left" vertical="center"/>
    </xf>
    <xf numFmtId="0" fontId="12" fillId="4" borderId="1" xfId="23" applyFont="1" applyFill="1" applyBorder="1" applyAlignment="1">
      <alignment horizontal="center" vertical="center"/>
    </xf>
    <xf numFmtId="0" fontId="48" fillId="0" borderId="0" xfId="18" applyFont="1" applyAlignment="1">
      <alignment vertical="center"/>
    </xf>
    <xf numFmtId="166" fontId="41" fillId="0" borderId="0" xfId="7" applyNumberFormat="1" applyFont="1" applyAlignment="1">
      <alignment vertical="center"/>
    </xf>
    <xf numFmtId="0" fontId="2" fillId="0" borderId="1" xfId="0" applyFont="1" applyBorder="1"/>
    <xf numFmtId="44" fontId="17" fillId="4" borderId="1" xfId="18" applyNumberFormat="1" applyFont="1" applyFill="1" applyBorder="1" applyAlignment="1">
      <alignment vertical="center"/>
    </xf>
    <xf numFmtId="3" fontId="17" fillId="0" borderId="1" xfId="18" applyNumberFormat="1" applyFont="1" applyBorder="1" applyAlignment="1">
      <alignment vertical="center"/>
    </xf>
    <xf numFmtId="176" fontId="48" fillId="0" borderId="1" xfId="27" applyNumberFormat="1" applyFont="1" applyFill="1" applyBorder="1" applyAlignment="1">
      <alignment vertical="center"/>
    </xf>
    <xf numFmtId="176" fontId="48" fillId="5" borderId="1" xfId="23" applyNumberFormat="1" applyFont="1" applyFill="1" applyBorder="1" applyAlignment="1">
      <alignment vertical="center"/>
    </xf>
    <xf numFmtId="176" fontId="13" fillId="0" borderId="1" xfId="23" applyNumberFormat="1" applyFont="1" applyBorder="1" applyAlignment="1">
      <alignment vertical="center"/>
    </xf>
    <xf numFmtId="176" fontId="17" fillId="0" borderId="1" xfId="27" applyNumberFormat="1" applyFont="1" applyBorder="1" applyAlignment="1">
      <alignment vertical="center"/>
    </xf>
    <xf numFmtId="176" fontId="17" fillId="0" borderId="1" xfId="27" applyNumberFormat="1" applyFont="1" applyFill="1" applyBorder="1" applyAlignment="1">
      <alignment vertical="center"/>
    </xf>
    <xf numFmtId="176" fontId="12" fillId="0" borderId="1" xfId="27" applyNumberFormat="1" applyFont="1" applyFill="1" applyBorder="1" applyAlignment="1">
      <alignment vertical="center"/>
    </xf>
    <xf numFmtId="172" fontId="12" fillId="17" borderId="0" xfId="31" applyNumberFormat="1" applyFont="1" applyFill="1" applyAlignment="1">
      <alignment horizontal="right" vertical="center"/>
    </xf>
    <xf numFmtId="165" fontId="41" fillId="0" borderId="1" xfId="29" applyNumberFormat="1" applyFont="1" applyBorder="1" applyAlignment="1">
      <alignment vertical="center"/>
    </xf>
    <xf numFmtId="0" fontId="61" fillId="6" borderId="5" xfId="18" applyFont="1" applyFill="1" applyBorder="1" applyAlignment="1">
      <alignment vertical="center" wrapText="1"/>
    </xf>
    <xf numFmtId="0" fontId="61" fillId="0" borderId="0" xfId="18" applyFont="1" applyAlignment="1">
      <alignment horizontal="center" vertical="center"/>
    </xf>
    <xf numFmtId="0" fontId="62" fillId="0" borderId="0" xfId="18" applyFont="1" applyAlignment="1">
      <alignment vertical="center"/>
    </xf>
    <xf numFmtId="0" fontId="62" fillId="0" borderId="1" xfId="18" applyFont="1" applyBorder="1" applyAlignment="1">
      <alignment vertical="center" wrapText="1"/>
    </xf>
    <xf numFmtId="166" fontId="63" fillId="0" borderId="1" xfId="19" applyNumberFormat="1" applyFont="1" applyBorder="1" applyAlignment="1">
      <alignment horizontal="right" vertical="center"/>
    </xf>
    <xf numFmtId="10" fontId="62" fillId="0" borderId="7" xfId="20" applyNumberFormat="1" applyFont="1" applyFill="1" applyBorder="1" applyAlignment="1">
      <alignment vertical="center" wrapText="1"/>
    </xf>
    <xf numFmtId="166" fontId="64" fillId="0" borderId="1" xfId="19" applyNumberFormat="1" applyFont="1" applyBorder="1" applyAlignment="1">
      <alignment horizontal="right" vertical="center"/>
    </xf>
    <xf numFmtId="0" fontId="65" fillId="0" borderId="0" xfId="18" applyFont="1" applyAlignment="1">
      <alignment horizontal="left" vertical="center"/>
    </xf>
    <xf numFmtId="10" fontId="62" fillId="0" borderId="7" xfId="20" applyNumberFormat="1" applyFont="1" applyFill="1" applyBorder="1" applyAlignment="1">
      <alignment vertical="center"/>
    </xf>
    <xf numFmtId="175" fontId="62" fillId="0" borderId="7" xfId="20" applyNumberFormat="1" applyFont="1" applyFill="1" applyBorder="1" applyAlignment="1">
      <alignment vertical="center" wrapText="1"/>
    </xf>
    <xf numFmtId="175" fontId="62" fillId="0" borderId="7" xfId="20" applyNumberFormat="1" applyFont="1" applyFill="1" applyBorder="1" applyAlignment="1">
      <alignment vertical="center"/>
    </xf>
    <xf numFmtId="10" fontId="61" fillId="0" borderId="7" xfId="20" applyNumberFormat="1" applyFont="1" applyFill="1" applyBorder="1" applyAlignment="1">
      <alignment vertical="center" wrapText="1"/>
    </xf>
    <xf numFmtId="0" fontId="61" fillId="0" borderId="0" xfId="18" applyFont="1" applyAlignment="1">
      <alignment vertical="center"/>
    </xf>
    <xf numFmtId="166" fontId="61" fillId="0" borderId="0" xfId="18" applyNumberFormat="1" applyFont="1" applyAlignment="1">
      <alignment vertical="center"/>
    </xf>
    <xf numFmtId="10" fontId="64" fillId="0" borderId="7" xfId="20" applyNumberFormat="1" applyFont="1" applyFill="1" applyBorder="1" applyAlignment="1">
      <alignment horizontal="left" vertical="center" wrapText="1" indent="1"/>
    </xf>
    <xf numFmtId="0" fontId="64" fillId="0" borderId="0" xfId="18" applyFont="1" applyAlignment="1">
      <alignment vertical="center"/>
    </xf>
    <xf numFmtId="10" fontId="62" fillId="0" borderId="7" xfId="20" applyNumberFormat="1" applyFont="1" applyFill="1" applyBorder="1" applyAlignment="1">
      <alignment horizontal="left" vertical="center" wrapText="1" indent="1"/>
    </xf>
    <xf numFmtId="0" fontId="64" fillId="0" borderId="7" xfId="18" applyFont="1" applyBorder="1" applyAlignment="1">
      <alignment horizontal="left" vertical="center" wrapText="1" indent="1"/>
    </xf>
    <xf numFmtId="0" fontId="62" fillId="0" borderId="0" xfId="18" applyFont="1" applyAlignment="1">
      <alignment vertical="center" wrapText="1"/>
    </xf>
    <xf numFmtId="0" fontId="66" fillId="0" borderId="0" xfId="18" applyFont="1" applyAlignment="1">
      <alignment vertical="center"/>
    </xf>
    <xf numFmtId="166" fontId="66" fillId="0" borderId="1" xfId="18" applyNumberFormat="1" applyFont="1" applyBorder="1" applyAlignment="1">
      <alignment horizontal="left" vertical="center"/>
    </xf>
    <xf numFmtId="10" fontId="66" fillId="0" borderId="1" xfId="18" applyNumberFormat="1" applyFont="1" applyBorder="1" applyAlignment="1">
      <alignment horizontal="left" vertical="center"/>
    </xf>
    <xf numFmtId="166" fontId="65" fillId="0" borderId="1" xfId="18" applyNumberFormat="1" applyFont="1" applyBorder="1" applyAlignment="1">
      <alignment vertical="center"/>
    </xf>
    <xf numFmtId="166" fontId="67" fillId="0" borderId="1" xfId="18" applyNumberFormat="1" applyFont="1" applyBorder="1" applyAlignment="1">
      <alignment vertical="center"/>
    </xf>
    <xf numFmtId="0" fontId="66" fillId="0" borderId="0" xfId="18" applyFont="1" applyAlignment="1">
      <alignment horizontal="left" vertical="center"/>
    </xf>
    <xf numFmtId="0" fontId="68" fillId="0" borderId="0" xfId="18" applyFont="1" applyAlignment="1">
      <alignment vertical="center"/>
    </xf>
    <xf numFmtId="0" fontId="67" fillId="0" borderId="0" xfId="18" applyFont="1" applyAlignment="1">
      <alignment vertical="center"/>
    </xf>
    <xf numFmtId="0" fontId="12" fillId="10" borderId="1" xfId="3" applyFont="1" applyFill="1" applyBorder="1" applyAlignment="1">
      <alignment horizontal="center" vertical="center"/>
    </xf>
    <xf numFmtId="0" fontId="12" fillId="10" borderId="1" xfId="3" applyFont="1" applyFill="1" applyBorder="1" applyAlignment="1">
      <alignment vertical="center"/>
    </xf>
    <xf numFmtId="165" fontId="13" fillId="10" borderId="1" xfId="2" applyNumberFormat="1" applyFont="1" applyFill="1" applyBorder="1"/>
    <xf numFmtId="165" fontId="13" fillId="10" borderId="1" xfId="3" applyNumberFormat="1" applyFont="1" applyFill="1" applyBorder="1"/>
    <xf numFmtId="0" fontId="17" fillId="10" borderId="1" xfId="3" applyFont="1" applyFill="1" applyBorder="1" applyAlignment="1">
      <alignment vertical="center"/>
    </xf>
    <xf numFmtId="0" fontId="41" fillId="0" borderId="1" xfId="28" applyFont="1" applyBorder="1" applyAlignment="1">
      <alignment horizontal="left" vertical="top"/>
    </xf>
    <xf numFmtId="0" fontId="41" fillId="0" borderId="1" xfId="28" applyFont="1" applyBorder="1" applyAlignment="1">
      <alignment horizontal="center" vertical="top" wrapText="1"/>
    </xf>
    <xf numFmtId="0" fontId="41" fillId="0" borderId="1" xfId="28" applyFont="1" applyBorder="1" applyAlignment="1">
      <alignment horizontal="center" vertical="center"/>
    </xf>
    <xf numFmtId="4" fontId="33" fillId="0" borderId="1" xfId="28" quotePrefix="1" applyNumberFormat="1" applyFont="1" applyBorder="1"/>
    <xf numFmtId="0" fontId="41" fillId="0" borderId="1" xfId="28" applyFont="1" applyBorder="1" applyAlignment="1">
      <alignment horizontal="left" vertical="top" wrapText="1"/>
    </xf>
    <xf numFmtId="0" fontId="60" fillId="0" borderId="0" xfId="31" applyFont="1"/>
    <xf numFmtId="0" fontId="12" fillId="0" borderId="0" xfId="3" applyFont="1" applyAlignment="1">
      <alignment horizontal="right"/>
    </xf>
    <xf numFmtId="0" fontId="16" fillId="0" borderId="1" xfId="31" applyFont="1" applyBorder="1" applyAlignment="1">
      <alignment vertical="center"/>
    </xf>
    <xf numFmtId="0" fontId="17" fillId="0" borderId="7" xfId="31" applyFont="1" applyBorder="1" applyAlignment="1">
      <alignment vertical="center"/>
    </xf>
    <xf numFmtId="10" fontId="48" fillId="0" borderId="1" xfId="25" applyNumberFormat="1" applyFont="1" applyFill="1" applyBorder="1" applyAlignment="1">
      <alignment vertical="center"/>
    </xf>
    <xf numFmtId="2" fontId="48" fillId="0" borderId="6" xfId="31" applyNumberFormat="1" applyFont="1" applyBorder="1" applyAlignment="1">
      <alignment vertical="center"/>
    </xf>
    <xf numFmtId="172" fontId="48" fillId="0" borderId="1" xfId="31" applyNumberFormat="1" applyFont="1" applyBorder="1" applyAlignment="1">
      <alignment vertical="center"/>
    </xf>
    <xf numFmtId="10" fontId="48" fillId="0" borderId="1" xfId="32" applyNumberFormat="1" applyFont="1" applyFill="1" applyBorder="1" applyAlignment="1">
      <alignment vertical="center"/>
    </xf>
    <xf numFmtId="2" fontId="48" fillId="0" borderId="1" xfId="32" applyNumberFormat="1" applyFont="1" applyFill="1" applyBorder="1" applyAlignment="1">
      <alignment vertical="center"/>
    </xf>
    <xf numFmtId="172" fontId="17" fillId="4" borderId="1" xfId="31" applyNumberFormat="1" applyFont="1" applyFill="1" applyBorder="1" applyAlignment="1">
      <alignment vertical="center"/>
    </xf>
    <xf numFmtId="168" fontId="48" fillId="6" borderId="1" xfId="31" applyNumberFormat="1" applyFont="1" applyFill="1" applyBorder="1" applyAlignment="1">
      <alignment vertical="center"/>
    </xf>
    <xf numFmtId="0" fontId="17" fillId="0" borderId="7" xfId="31" applyFont="1" applyBorder="1" applyAlignment="1">
      <alignment horizontal="left" vertical="center"/>
    </xf>
    <xf numFmtId="177" fontId="13" fillId="0" borderId="0" xfId="7" applyNumberFormat="1" applyFont="1"/>
    <xf numFmtId="177" fontId="16" fillId="0" borderId="1" xfId="7" applyNumberFormat="1" applyFont="1" applyBorder="1" applyAlignment="1">
      <alignment vertical="center"/>
    </xf>
    <xf numFmtId="166" fontId="41" fillId="0" borderId="1" xfId="33" applyNumberFormat="1" applyFont="1" applyBorder="1" applyAlignment="1">
      <alignment horizontal="center" vertical="center"/>
    </xf>
    <xf numFmtId="43" fontId="41" fillId="0" borderId="1" xfId="38" applyFont="1" applyFill="1" applyBorder="1"/>
    <xf numFmtId="0" fontId="12" fillId="18" borderId="1" xfId="2" applyFont="1" applyFill="1" applyBorder="1" applyAlignment="1">
      <alignment horizontal="center" vertical="center"/>
    </xf>
    <xf numFmtId="0" fontId="12" fillId="18" borderId="1" xfId="3" applyFont="1" applyFill="1" applyBorder="1" applyAlignment="1">
      <alignment horizontal="center" wrapText="1"/>
    </xf>
    <xf numFmtId="0" fontId="12" fillId="18" borderId="1" xfId="3" applyFont="1" applyFill="1" applyBorder="1" applyAlignment="1">
      <alignment horizontal="center"/>
    </xf>
    <xf numFmtId="10" fontId="18" fillId="13" borderId="45" xfId="2" applyNumberFormat="1" applyFont="1" applyFill="1" applyBorder="1" applyAlignment="1">
      <alignment vertical="center"/>
    </xf>
    <xf numFmtId="0" fontId="17" fillId="2" borderId="46" xfId="3" applyFont="1" applyFill="1" applyBorder="1" applyAlignment="1">
      <alignment vertical="center"/>
    </xf>
    <xf numFmtId="0" fontId="12" fillId="2" borderId="46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166" fontId="64" fillId="0" borderId="0" xfId="18" applyNumberFormat="1" applyFont="1" applyAlignment="1">
      <alignment vertical="center"/>
    </xf>
    <xf numFmtId="165" fontId="21" fillId="12" borderId="19" xfId="2" applyNumberFormat="1" applyFont="1" applyFill="1" applyBorder="1"/>
    <xf numFmtId="165" fontId="13" fillId="0" borderId="17" xfId="2" applyNumberFormat="1" applyFont="1" applyBorder="1" applyAlignment="1">
      <alignment vertical="center"/>
    </xf>
    <xf numFmtId="165" fontId="13" fillId="0" borderId="18" xfId="2" applyNumberFormat="1" applyFont="1" applyBorder="1" applyAlignment="1">
      <alignment vertical="center"/>
    </xf>
    <xf numFmtId="165" fontId="13" fillId="0" borderId="49" xfId="2" applyNumberFormat="1" applyFont="1" applyBorder="1" applyAlignment="1">
      <alignment vertical="center"/>
    </xf>
    <xf numFmtId="165" fontId="12" fillId="3" borderId="50" xfId="2" applyNumberFormat="1" applyFont="1" applyFill="1" applyBorder="1"/>
    <xf numFmtId="165" fontId="31" fillId="3" borderId="50" xfId="2" applyNumberFormat="1" applyFont="1" applyFill="1" applyBorder="1"/>
    <xf numFmtId="10" fontId="32" fillId="13" borderId="16" xfId="4" applyNumberFormat="1" applyFont="1" applyFill="1" applyBorder="1" applyAlignment="1">
      <alignment horizontal="right" vertical="center"/>
    </xf>
    <xf numFmtId="4" fontId="41" fillId="0" borderId="1" xfId="28" quotePrefix="1" applyNumberFormat="1" applyFont="1" applyBorder="1"/>
    <xf numFmtId="0" fontId="13" fillId="0" borderId="0" xfId="18" applyFont="1" applyAlignment="1">
      <alignment horizontal="center" vertical="center"/>
    </xf>
    <xf numFmtId="0" fontId="13" fillId="0" borderId="0" xfId="18" applyFont="1" applyAlignment="1">
      <alignment horizontal="left" vertical="center"/>
    </xf>
    <xf numFmtId="10" fontId="15" fillId="0" borderId="0" xfId="7" applyNumberFormat="1" applyFont="1"/>
    <xf numFmtId="165" fontId="48" fillId="0" borderId="0" xfId="3" applyNumberFormat="1" applyFont="1"/>
    <xf numFmtId="0" fontId="17" fillId="0" borderId="1" xfId="3" applyFont="1" applyBorder="1" applyAlignment="1">
      <alignment vertical="center"/>
    </xf>
    <xf numFmtId="9" fontId="16" fillId="6" borderId="0" xfId="3" applyNumberFormat="1" applyFont="1" applyFill="1"/>
    <xf numFmtId="0" fontId="70" fillId="0" borderId="0" xfId="0" applyFont="1"/>
    <xf numFmtId="0" fontId="0" fillId="6" borderId="0" xfId="0" applyFill="1"/>
    <xf numFmtId="174" fontId="0" fillId="0" borderId="0" xfId="0" applyNumberFormat="1"/>
    <xf numFmtId="174" fontId="0" fillId="16" borderId="1" xfId="0" applyNumberFormat="1" applyFill="1" applyBorder="1" applyAlignment="1">
      <alignment wrapText="1"/>
    </xf>
    <xf numFmtId="174" fontId="0" fillId="0" borderId="21" xfId="0" applyNumberFormat="1" applyBorder="1" applyAlignment="1">
      <alignment wrapText="1"/>
    </xf>
    <xf numFmtId="174" fontId="0" fillId="0" borderId="1" xfId="0" applyNumberFormat="1" applyBorder="1"/>
    <xf numFmtId="0" fontId="12" fillId="0" borderId="1" xfId="3" applyFont="1" applyBorder="1" applyAlignment="1">
      <alignment vertical="center"/>
    </xf>
    <xf numFmtId="174" fontId="0" fillId="19" borderId="1" xfId="0" applyNumberFormat="1" applyFill="1" applyBorder="1"/>
    <xf numFmtId="174" fontId="0" fillId="19" borderId="1" xfId="0" applyNumberFormat="1" applyFill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0" fontId="71" fillId="19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41" fillId="0" borderId="1" xfId="18" applyNumberFormat="1" applyFont="1" applyBorder="1" applyAlignment="1">
      <alignment horizontal="center" vertical="center"/>
    </xf>
    <xf numFmtId="0" fontId="13" fillId="0" borderId="1" xfId="18" applyFont="1" applyBorder="1" applyAlignment="1">
      <alignment horizontal="center" vertical="center"/>
    </xf>
    <xf numFmtId="0" fontId="17" fillId="0" borderId="1" xfId="18" applyFont="1" applyBorder="1" applyAlignment="1">
      <alignment horizontal="center" vertical="center"/>
    </xf>
    <xf numFmtId="0" fontId="12" fillId="0" borderId="1" xfId="18" applyFont="1" applyBorder="1" applyAlignment="1">
      <alignment horizontal="center" vertical="center"/>
    </xf>
    <xf numFmtId="1" fontId="12" fillId="0" borderId="1" xfId="18" applyNumberFormat="1" applyFont="1" applyBorder="1" applyAlignment="1">
      <alignment horizontal="center" vertical="center"/>
    </xf>
    <xf numFmtId="0" fontId="72" fillId="0" borderId="0" xfId="22" applyFont="1" applyAlignment="1">
      <alignment vertical="center"/>
    </xf>
    <xf numFmtId="0" fontId="48" fillId="0" borderId="0" xfId="31" applyFont="1" applyAlignment="1">
      <alignment horizontal="center" vertical="center"/>
    </xf>
    <xf numFmtId="0" fontId="48" fillId="0" borderId="0" xfId="31" applyFont="1" applyAlignment="1">
      <alignment horizontal="center" vertical="center" wrapText="1"/>
    </xf>
    <xf numFmtId="178" fontId="48" fillId="15" borderId="1" xfId="29" applyNumberFormat="1" applyFont="1" applyFill="1" applyBorder="1" applyAlignment="1">
      <alignment horizontal="right" vertical="center" indent="1"/>
    </xf>
    <xf numFmtId="171" fontId="24" fillId="0" borderId="0" xfId="29" applyNumberFormat="1" applyFont="1" applyAlignment="1">
      <alignment vertical="center"/>
    </xf>
    <xf numFmtId="165" fontId="12" fillId="3" borderId="45" xfId="2" applyNumberFormat="1" applyFont="1" applyFill="1" applyBorder="1"/>
    <xf numFmtId="165" fontId="18" fillId="13" borderId="44" xfId="2" applyNumberFormat="1" applyFont="1" applyFill="1" applyBorder="1"/>
    <xf numFmtId="165" fontId="21" fillId="12" borderId="29" xfId="2" applyNumberFormat="1" applyFont="1" applyFill="1" applyBorder="1" applyAlignment="1">
      <alignment vertical="center"/>
    </xf>
    <xf numFmtId="165" fontId="21" fillId="12" borderId="38" xfId="2" applyNumberFormat="1" applyFont="1" applyFill="1" applyBorder="1" applyAlignment="1">
      <alignment vertical="center"/>
    </xf>
    <xf numFmtId="165" fontId="21" fillId="12" borderId="50" xfId="2" applyNumberFormat="1" applyFont="1" applyFill="1" applyBorder="1" applyAlignment="1">
      <alignment vertical="center"/>
    </xf>
    <xf numFmtId="165" fontId="21" fillId="12" borderId="27" xfId="2" applyNumberFormat="1" applyFont="1" applyFill="1" applyBorder="1" applyAlignment="1">
      <alignment vertical="center"/>
    </xf>
    <xf numFmtId="0" fontId="21" fillId="12" borderId="41" xfId="2" applyFont="1" applyFill="1" applyBorder="1" applyAlignment="1">
      <alignment horizontal="center" vertical="center"/>
    </xf>
    <xf numFmtId="0" fontId="21" fillId="12" borderId="42" xfId="2" applyFont="1" applyFill="1" applyBorder="1" applyAlignment="1">
      <alignment horizontal="center" vertical="center"/>
    </xf>
    <xf numFmtId="0" fontId="21" fillId="12" borderId="43" xfId="2" applyFont="1" applyFill="1" applyBorder="1" applyAlignment="1">
      <alignment horizontal="center" vertical="center"/>
    </xf>
    <xf numFmtId="0" fontId="12" fillId="2" borderId="54" xfId="2" applyFont="1" applyFill="1" applyBorder="1" applyAlignment="1">
      <alignment vertical="center"/>
    </xf>
    <xf numFmtId="0" fontId="12" fillId="2" borderId="41" xfId="2" applyFont="1" applyFill="1" applyBorder="1" applyAlignment="1">
      <alignment horizontal="center" vertical="center"/>
    </xf>
    <xf numFmtId="0" fontId="12" fillId="2" borderId="42" xfId="2" applyFont="1" applyFill="1" applyBorder="1" applyAlignment="1">
      <alignment horizontal="center" vertical="center"/>
    </xf>
    <xf numFmtId="0" fontId="12" fillId="2" borderId="45" xfId="2" applyFont="1" applyFill="1" applyBorder="1" applyAlignment="1">
      <alignment horizontal="center" vertical="center"/>
    </xf>
    <xf numFmtId="0" fontId="12" fillId="3" borderId="43" xfId="2" applyFont="1" applyFill="1" applyBorder="1" applyAlignment="1">
      <alignment horizontal="center" vertical="center"/>
    </xf>
    <xf numFmtId="165" fontId="13" fillId="0" borderId="29" xfId="2" applyNumberFormat="1" applyFont="1" applyBorder="1" applyAlignment="1">
      <alignment vertical="center"/>
    </xf>
    <xf numFmtId="165" fontId="13" fillId="0" borderId="38" xfId="2" applyNumberFormat="1" applyFont="1" applyBorder="1" applyAlignment="1">
      <alignment vertical="center"/>
    </xf>
    <xf numFmtId="0" fontId="12" fillId="13" borderId="41" xfId="2" applyFont="1" applyFill="1" applyBorder="1" applyAlignment="1">
      <alignment horizontal="center" vertical="center"/>
    </xf>
    <xf numFmtId="0" fontId="12" fillId="13" borderId="43" xfId="2" applyFont="1" applyFill="1" applyBorder="1" applyAlignment="1">
      <alignment horizontal="center" vertical="center"/>
    </xf>
    <xf numFmtId="165" fontId="32" fillId="13" borderId="29" xfId="2" applyNumberFormat="1" applyFont="1" applyFill="1" applyBorder="1"/>
    <xf numFmtId="10" fontId="32" fillId="13" borderId="50" xfId="2" applyNumberFormat="1" applyFont="1" applyFill="1" applyBorder="1" applyAlignment="1">
      <alignment vertical="center"/>
    </xf>
    <xf numFmtId="0" fontId="12" fillId="2" borderId="55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0" applyFont="1"/>
    <xf numFmtId="166" fontId="11" fillId="0" borderId="1" xfId="0" applyNumberFormat="1" applyFont="1" applyBorder="1" applyAlignment="1">
      <alignment vertical="center"/>
    </xf>
    <xf numFmtId="0" fontId="11" fillId="0" borderId="1" xfId="0" applyFont="1" applyBorder="1"/>
    <xf numFmtId="166" fontId="11" fillId="0" borderId="1" xfId="0" applyNumberFormat="1" applyFont="1" applyBorder="1"/>
    <xf numFmtId="166" fontId="20" fillId="4" borderId="1" xfId="0" applyNumberFormat="1" applyFont="1" applyFill="1" applyBorder="1" applyAlignment="1">
      <alignment vertical="center"/>
    </xf>
    <xf numFmtId="10" fontId="20" fillId="4" borderId="1" xfId="0" applyNumberFormat="1" applyFont="1" applyFill="1" applyBorder="1"/>
    <xf numFmtId="0" fontId="2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0" xfId="0" applyNumberFormat="1" applyFont="1"/>
    <xf numFmtId="1" fontId="11" fillId="0" borderId="1" xfId="0" applyNumberFormat="1" applyFont="1" applyBorder="1" applyAlignment="1">
      <alignment vertical="center"/>
    </xf>
    <xf numFmtId="166" fontId="11" fillId="0" borderId="0" xfId="0" applyNumberFormat="1" applyFont="1"/>
    <xf numFmtId="2" fontId="11" fillId="0" borderId="0" xfId="0" applyNumberFormat="1" applyFont="1" applyAlignment="1">
      <alignment vertical="center"/>
    </xf>
    <xf numFmtId="1" fontId="11" fillId="0" borderId="0" xfId="1" applyNumberFormat="1" applyFont="1" applyBorder="1" applyAlignment="1">
      <alignment horizontal="right" vertical="center"/>
    </xf>
    <xf numFmtId="179" fontId="11" fillId="0" borderId="0" xfId="1" applyNumberFormat="1" applyFont="1" applyBorder="1" applyAlignment="1">
      <alignment horizontal="right" vertical="center"/>
    </xf>
    <xf numFmtId="0" fontId="73" fillId="0" borderId="1" xfId="0" applyFont="1" applyBorder="1" applyAlignment="1">
      <alignment horizontal="center" vertical="center" wrapText="1"/>
    </xf>
    <xf numFmtId="0" fontId="73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74" fillId="12" borderId="37" xfId="2" applyNumberFormat="1" applyFont="1" applyFill="1" applyBorder="1" applyAlignment="1">
      <alignment vertical="center"/>
    </xf>
    <xf numFmtId="165" fontId="74" fillId="12" borderId="13" xfId="2" applyNumberFormat="1" applyFont="1" applyFill="1" applyBorder="1" applyAlignment="1">
      <alignment vertical="center"/>
    </xf>
    <xf numFmtId="165" fontId="74" fillId="12" borderId="15" xfId="2" applyNumberFormat="1" applyFont="1" applyFill="1" applyBorder="1" applyAlignment="1">
      <alignment vertical="center"/>
    </xf>
    <xf numFmtId="165" fontId="74" fillId="12" borderId="1" xfId="2" applyNumberFormat="1" applyFont="1" applyFill="1" applyBorder="1" applyAlignment="1">
      <alignment vertical="center"/>
    </xf>
    <xf numFmtId="165" fontId="74" fillId="12" borderId="17" xfId="2" applyNumberFormat="1" applyFont="1" applyFill="1" applyBorder="1" applyAlignment="1">
      <alignment vertical="center"/>
    </xf>
    <xf numFmtId="165" fontId="74" fillId="12" borderId="18" xfId="2" applyNumberFormat="1" applyFont="1" applyFill="1" applyBorder="1" applyAlignment="1">
      <alignment vertical="center"/>
    </xf>
    <xf numFmtId="0" fontId="17" fillId="2" borderId="45" xfId="2" applyFont="1" applyFill="1" applyBorder="1" applyAlignment="1">
      <alignment horizontal="center" vertical="center"/>
    </xf>
    <xf numFmtId="0" fontId="17" fillId="3" borderId="43" xfId="2" applyFont="1" applyFill="1" applyBorder="1" applyAlignment="1">
      <alignment horizontal="center" vertical="center"/>
    </xf>
    <xf numFmtId="165" fontId="17" fillId="0" borderId="1" xfId="2" applyNumberFormat="1" applyFont="1" applyBorder="1"/>
    <xf numFmtId="165" fontId="17" fillId="3" borderId="28" xfId="2" applyNumberFormat="1" applyFont="1" applyFill="1" applyBorder="1"/>
    <xf numFmtId="165" fontId="17" fillId="0" borderId="18" xfId="2" applyNumberFormat="1" applyFont="1" applyBorder="1"/>
    <xf numFmtId="165" fontId="17" fillId="3" borderId="50" xfId="2" applyNumberFormat="1" applyFont="1" applyFill="1" applyBorder="1"/>
    <xf numFmtId="165" fontId="17" fillId="0" borderId="45" xfId="2" applyNumberFormat="1" applyFont="1" applyBorder="1"/>
    <xf numFmtId="165" fontId="17" fillId="3" borderId="43" xfId="2" applyNumberFormat="1" applyFont="1" applyFill="1" applyBorder="1"/>
    <xf numFmtId="0" fontId="75" fillId="0" borderId="0" xfId="18" applyFont="1" applyAlignment="1">
      <alignment horizontal="center" vertical="center"/>
    </xf>
    <xf numFmtId="0" fontId="67" fillId="0" borderId="0" xfId="18" applyFont="1" applyAlignment="1">
      <alignment horizontal="left" vertical="center"/>
    </xf>
    <xf numFmtId="0" fontId="76" fillId="0" borderId="0" xfId="40" applyFont="1" applyAlignment="1">
      <alignment vertical="center"/>
    </xf>
    <xf numFmtId="0" fontId="77" fillId="0" borderId="0" xfId="40" applyFont="1" applyAlignment="1">
      <alignment vertical="center"/>
    </xf>
    <xf numFmtId="0" fontId="77" fillId="0" borderId="0" xfId="40" quotePrefix="1" applyFont="1" applyAlignment="1">
      <alignment vertical="center"/>
    </xf>
    <xf numFmtId="0" fontId="78" fillId="0" borderId="0" xfId="40" applyFont="1" applyAlignment="1">
      <alignment vertical="center"/>
    </xf>
    <xf numFmtId="0" fontId="79" fillId="0" borderId="0" xfId="40" applyFont="1" applyAlignment="1">
      <alignment horizontal="center" vertical="center" wrapText="1"/>
    </xf>
    <xf numFmtId="0" fontId="76" fillId="0" borderId="0" xfId="40" applyFont="1" applyAlignment="1">
      <alignment horizontal="center" vertical="center"/>
    </xf>
    <xf numFmtId="14" fontId="79" fillId="0" borderId="0" xfId="40" applyNumberFormat="1" applyFont="1" applyAlignment="1">
      <alignment horizontal="left" vertical="center"/>
    </xf>
    <xf numFmtId="165" fontId="48" fillId="0" borderId="8" xfId="29" applyNumberFormat="1" applyFont="1" applyBorder="1" applyAlignment="1">
      <alignment horizontal="center" vertical="center"/>
    </xf>
    <xf numFmtId="165" fontId="48" fillId="0" borderId="9" xfId="29" applyNumberFormat="1" applyFont="1" applyBorder="1" applyAlignment="1">
      <alignment horizontal="center" vertical="center"/>
    </xf>
    <xf numFmtId="0" fontId="12" fillId="0" borderId="0" xfId="29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3" fillId="0" borderId="21" xfId="0" applyFont="1" applyBorder="1" applyAlignment="1">
      <alignment horizontal="left" wrapText="1"/>
    </xf>
    <xf numFmtId="44" fontId="12" fillId="0" borderId="2" xfId="1" applyFont="1" applyBorder="1" applyAlignment="1">
      <alignment horizontal="center" vertical="center"/>
    </xf>
    <xf numFmtId="0" fontId="12" fillId="13" borderId="51" xfId="2" applyFont="1" applyFill="1" applyBorder="1" applyAlignment="1">
      <alignment horizontal="center" vertical="center" wrapText="1"/>
    </xf>
    <xf numFmtId="0" fontId="12" fillId="13" borderId="52" xfId="2" applyFont="1" applyFill="1" applyBorder="1" applyAlignment="1">
      <alignment horizontal="center" vertical="center"/>
    </xf>
    <xf numFmtId="165" fontId="12" fillId="4" borderId="30" xfId="2" applyNumberFormat="1" applyFont="1" applyFill="1" applyBorder="1" applyAlignment="1">
      <alignment horizontal="center" vertical="center"/>
    </xf>
    <xf numFmtId="165" fontId="12" fillId="4" borderId="31" xfId="2" applyNumberFormat="1" applyFont="1" applyFill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13" borderId="37" xfId="2" applyFont="1" applyFill="1" applyBorder="1" applyAlignment="1">
      <alignment horizontal="center" vertical="center"/>
    </xf>
    <xf numFmtId="0" fontId="12" fillId="13" borderId="27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48" xfId="2" applyFont="1" applyFill="1" applyBorder="1" applyAlignment="1">
      <alignment horizontal="center" vertical="center"/>
    </xf>
    <xf numFmtId="0" fontId="12" fillId="2" borderId="30" xfId="2" applyFont="1" applyFill="1" applyBorder="1" applyAlignment="1">
      <alignment horizontal="center" vertical="center"/>
    </xf>
    <xf numFmtId="0" fontId="12" fillId="2" borderId="53" xfId="2" applyFont="1" applyFill="1" applyBorder="1" applyAlignment="1">
      <alignment horizontal="center" vertical="center"/>
    </xf>
    <xf numFmtId="0" fontId="12" fillId="2" borderId="54" xfId="2" applyFont="1" applyFill="1" applyBorder="1" applyAlignment="1">
      <alignment horizontal="center" vertical="center"/>
    </xf>
    <xf numFmtId="0" fontId="12" fillId="13" borderId="41" xfId="2" applyFont="1" applyFill="1" applyBorder="1" applyAlignment="1">
      <alignment horizontal="center" vertical="center" wrapText="1"/>
    </xf>
    <xf numFmtId="0" fontId="12" fillId="13" borderId="43" xfId="2" applyFont="1" applyFill="1" applyBorder="1" applyAlignment="1">
      <alignment horizontal="center" vertical="center" wrapText="1"/>
    </xf>
    <xf numFmtId="0" fontId="12" fillId="12" borderId="41" xfId="2" applyFont="1" applyFill="1" applyBorder="1" applyAlignment="1">
      <alignment horizontal="center" vertical="center" wrapText="1"/>
    </xf>
    <xf numFmtId="0" fontId="12" fillId="12" borderId="42" xfId="2" applyFont="1" applyFill="1" applyBorder="1" applyAlignment="1">
      <alignment horizontal="center" vertical="center"/>
    </xf>
    <xf numFmtId="0" fontId="12" fillId="12" borderId="43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 wrapText="1"/>
    </xf>
    <xf numFmtId="0" fontId="17" fillId="2" borderId="54" xfId="2" applyFont="1" applyFill="1" applyBorder="1" applyAlignment="1">
      <alignment horizontal="center" vertical="center" wrapText="1"/>
    </xf>
    <xf numFmtId="0" fontId="48" fillId="0" borderId="8" xfId="23" applyFont="1" applyBorder="1" applyAlignment="1">
      <alignment horizontal="left" vertical="center"/>
    </xf>
    <xf numFmtId="0" fontId="12" fillId="0" borderId="0" xfId="23" applyFont="1" applyAlignment="1">
      <alignment horizontal="left" vertical="center"/>
    </xf>
    <xf numFmtId="0" fontId="13" fillId="4" borderId="7" xfId="23" applyFont="1" applyFill="1" applyBorder="1" applyAlignment="1">
      <alignment horizontal="left" vertical="center"/>
    </xf>
    <xf numFmtId="0" fontId="13" fillId="4" borderId="10" xfId="23" applyFont="1" applyFill="1" applyBorder="1" applyAlignment="1">
      <alignment horizontal="left" vertical="center"/>
    </xf>
    <xf numFmtId="0" fontId="13" fillId="4" borderId="6" xfId="23" applyFont="1" applyFill="1" applyBorder="1" applyAlignment="1">
      <alignment horizontal="left" vertical="center"/>
    </xf>
    <xf numFmtId="0" fontId="48" fillId="0" borderId="7" xfId="29" applyFont="1" applyBorder="1" applyAlignment="1">
      <alignment horizontal="left" vertical="center" indent="1"/>
    </xf>
    <xf numFmtId="0" fontId="48" fillId="0" borderId="10" xfId="29" applyFont="1" applyBorder="1" applyAlignment="1">
      <alignment horizontal="left" vertical="center" indent="1"/>
    </xf>
    <xf numFmtId="0" fontId="48" fillId="0" borderId="6" xfId="29" applyFont="1" applyBorder="1" applyAlignment="1">
      <alignment horizontal="left" vertical="center" indent="1"/>
    </xf>
    <xf numFmtId="0" fontId="16" fillId="0" borderId="7" xfId="23" applyFont="1" applyBorder="1" applyAlignment="1">
      <alignment horizontal="left" vertical="center"/>
    </xf>
    <xf numFmtId="0" fontId="16" fillId="0" borderId="10" xfId="23" applyFont="1" applyBorder="1" applyAlignment="1">
      <alignment horizontal="left" vertical="center"/>
    </xf>
    <xf numFmtId="0" fontId="16" fillId="0" borderId="6" xfId="23" applyFont="1" applyBorder="1" applyAlignment="1">
      <alignment horizontal="left" vertical="center"/>
    </xf>
    <xf numFmtId="0" fontId="13" fillId="0" borderId="1" xfId="23" applyFont="1" applyBorder="1" applyAlignment="1">
      <alignment horizontal="left" vertical="center"/>
    </xf>
    <xf numFmtId="0" fontId="12" fillId="4" borderId="1" xfId="23" applyFont="1" applyFill="1" applyBorder="1" applyAlignment="1">
      <alignment horizontal="left" vertical="center"/>
    </xf>
    <xf numFmtId="0" fontId="17" fillId="0" borderId="0" xfId="23" applyFont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12" fillId="0" borderId="5" xfId="23" applyFont="1" applyBorder="1" applyAlignment="1">
      <alignment horizontal="left" vertical="center"/>
    </xf>
    <xf numFmtId="0" fontId="48" fillId="0" borderId="7" xfId="23" applyFont="1" applyBorder="1" applyAlignment="1">
      <alignment horizontal="left" vertical="center" indent="1"/>
    </xf>
    <xf numFmtId="0" fontId="48" fillId="0" borderId="10" xfId="23" applyFont="1" applyBorder="1" applyAlignment="1">
      <alignment horizontal="left" vertical="center" indent="1"/>
    </xf>
    <xf numFmtId="0" fontId="48" fillId="0" borderId="6" xfId="23" applyFont="1" applyBorder="1" applyAlignment="1">
      <alignment horizontal="left" vertical="center" indent="1"/>
    </xf>
    <xf numFmtId="49" fontId="12" fillId="0" borderId="7" xfId="31" applyNumberFormat="1" applyFont="1" applyBorder="1" applyAlignment="1">
      <alignment horizontal="center" vertical="center"/>
    </xf>
    <xf numFmtId="49" fontId="12" fillId="0" borderId="6" xfId="31" applyNumberFormat="1" applyFont="1" applyBorder="1" applyAlignment="1">
      <alignment horizontal="center" vertical="center"/>
    </xf>
    <xf numFmtId="0" fontId="27" fillId="0" borderId="23" xfId="28" applyFont="1" applyBorder="1" applyAlignment="1">
      <alignment horizontal="center" vertical="center"/>
    </xf>
    <xf numFmtId="0" fontId="27" fillId="0" borderId="12" xfId="28" applyFont="1" applyBorder="1" applyAlignment="1">
      <alignment horizontal="center" vertical="center"/>
    </xf>
    <xf numFmtId="0" fontId="27" fillId="0" borderId="24" xfId="28" applyFont="1" applyBorder="1" applyAlignment="1">
      <alignment horizontal="center" vertical="center"/>
    </xf>
    <xf numFmtId="0" fontId="28" fillId="0" borderId="1" xfId="28" applyFont="1" applyBorder="1" applyAlignment="1">
      <alignment horizontal="center" vertical="center" wrapText="1"/>
    </xf>
    <xf numFmtId="0" fontId="4" fillId="6" borderId="0" xfId="31" applyFill="1" applyAlignment="1">
      <alignment horizontal="left" vertical="center"/>
    </xf>
    <xf numFmtId="4" fontId="4" fillId="0" borderId="2" xfId="31" applyNumberFormat="1" applyBorder="1" applyAlignment="1">
      <alignment horizontal="center" vertical="center"/>
    </xf>
    <xf numFmtId="0" fontId="17" fillId="8" borderId="5" xfId="31" applyFont="1" applyFill="1" applyBorder="1" applyAlignment="1">
      <alignment horizontal="left" vertical="center" wrapText="1"/>
    </xf>
    <xf numFmtId="0" fontId="12" fillId="0" borderId="1" xfId="31" applyFont="1" applyBorder="1" applyAlignment="1">
      <alignment horizontal="center" vertical="center"/>
    </xf>
    <xf numFmtId="0" fontId="12" fillId="4" borderId="1" xfId="31" applyFont="1" applyFill="1" applyBorder="1" applyAlignment="1">
      <alignment horizontal="center" vertical="center" wrapText="1"/>
    </xf>
    <xf numFmtId="0" fontId="12" fillId="4" borderId="1" xfId="31" applyFont="1" applyFill="1" applyBorder="1" applyAlignment="1">
      <alignment horizontal="center" vertical="center"/>
    </xf>
    <xf numFmtId="0" fontId="12" fillId="0" borderId="7" xfId="31" applyFont="1" applyBorder="1" applyAlignment="1">
      <alignment horizontal="center" vertical="center"/>
    </xf>
    <xf numFmtId="0" fontId="12" fillId="0" borderId="10" xfId="31" applyFont="1" applyBorder="1" applyAlignment="1">
      <alignment horizontal="center" vertical="center"/>
    </xf>
    <xf numFmtId="0" fontId="12" fillId="0" borderId="6" xfId="31" applyFont="1" applyBorder="1" applyAlignment="1">
      <alignment horizontal="center" vertical="center"/>
    </xf>
    <xf numFmtId="0" fontId="12" fillId="0" borderId="0" xfId="18" applyFont="1" applyAlignment="1">
      <alignment horizontal="left" vertical="center"/>
    </xf>
    <xf numFmtId="0" fontId="13" fillId="0" borderId="1" xfId="18" applyFont="1" applyBorder="1" applyAlignment="1">
      <alignment horizontal="left" vertical="center"/>
    </xf>
    <xf numFmtId="0" fontId="13" fillId="0" borderId="7" xfId="18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</cellXfs>
  <cellStyles count="41">
    <cellStyle name="Comma 2" xfId="37" xr:uid="{00000000-0005-0000-0000-000000000000}"/>
    <cellStyle name="Čiarka" xfId="38" builtinId="3"/>
    <cellStyle name="Čiarka 2" xfId="21" xr:uid="{00000000-0005-0000-0000-000002000000}"/>
    <cellStyle name="Čiarka 3" xfId="27" xr:uid="{00000000-0005-0000-0000-000003000000}"/>
    <cellStyle name="Čiarka 4" xfId="34" xr:uid="{00000000-0005-0000-0000-000004000000}"/>
    <cellStyle name="Excel Built-in Normal" xfId="12" xr:uid="{00000000-0005-0000-0000-000005000000}"/>
    <cellStyle name="Hypertextové prepojenie 2" xfId="22" xr:uid="{00000000-0005-0000-0000-000006000000}"/>
    <cellStyle name="Mena" xfId="1" builtinId="4"/>
    <cellStyle name="Mena 2" xfId="5" xr:uid="{00000000-0005-0000-0000-000008000000}"/>
    <cellStyle name="Mena 3" xfId="19" xr:uid="{00000000-0005-0000-0000-000009000000}"/>
    <cellStyle name="Mena 4" xfId="24" xr:uid="{00000000-0005-0000-0000-00000A000000}"/>
    <cellStyle name="Mena 5" xfId="33" xr:uid="{00000000-0005-0000-0000-00000B000000}"/>
    <cellStyle name="Normal 3" xfId="35" xr:uid="{00000000-0005-0000-0000-00000C000000}"/>
    <cellStyle name="Normálna" xfId="0" builtinId="0"/>
    <cellStyle name="Normálna 10 5" xfId="28" xr:uid="{00000000-0005-0000-0000-00000E000000}"/>
    <cellStyle name="Normálna 19 4" xfId="39" xr:uid="{00000000-0005-0000-0000-00000F000000}"/>
    <cellStyle name="Normálna 2" xfId="2" xr:uid="{00000000-0005-0000-0000-000010000000}"/>
    <cellStyle name="Normálna 2 2" xfId="6" xr:uid="{00000000-0005-0000-0000-000011000000}"/>
    <cellStyle name="Normálna 2 2 2 2" xfId="40" xr:uid="{4F67E01F-2455-406E-B321-9D0B1FCCE6C1}"/>
    <cellStyle name="Normálna 2 3" xfId="8" xr:uid="{00000000-0005-0000-0000-000012000000}"/>
    <cellStyle name="Normálna 2 3 2" xfId="9" xr:uid="{00000000-0005-0000-0000-000013000000}"/>
    <cellStyle name="Normálna 2 4" xfId="16" xr:uid="{00000000-0005-0000-0000-000014000000}"/>
    <cellStyle name="Normálna 3" xfId="3" xr:uid="{00000000-0005-0000-0000-000015000000}"/>
    <cellStyle name="Normálna 3 2" xfId="36" xr:uid="{00000000-0005-0000-0000-000016000000}"/>
    <cellStyle name="Normálna 4" xfId="11" xr:uid="{00000000-0005-0000-0000-000017000000}"/>
    <cellStyle name="Normálna 5" xfId="13" xr:uid="{00000000-0005-0000-0000-000018000000}"/>
    <cellStyle name="Normálna 6" xfId="14" xr:uid="{00000000-0005-0000-0000-000019000000}"/>
    <cellStyle name="Normálna 7" xfId="18" xr:uid="{00000000-0005-0000-0000-00001A000000}"/>
    <cellStyle name="Normálna 8" xfId="23" xr:uid="{00000000-0005-0000-0000-00001B000000}"/>
    <cellStyle name="Normálna 8 2" xfId="29" xr:uid="{00000000-0005-0000-0000-00001C000000}"/>
    <cellStyle name="Normálna 9" xfId="31" xr:uid="{00000000-0005-0000-0000-00001D000000}"/>
    <cellStyle name="Percentá" xfId="7" builtinId="5"/>
    <cellStyle name="Percentá 11" xfId="26" xr:uid="{00000000-0005-0000-0000-00001F000000}"/>
    <cellStyle name="Percentá 2" xfId="4" xr:uid="{00000000-0005-0000-0000-000020000000}"/>
    <cellStyle name="Percentá 2 2" xfId="10" xr:uid="{00000000-0005-0000-0000-000021000000}"/>
    <cellStyle name="Percentá 2 3" xfId="17" xr:uid="{00000000-0005-0000-0000-000022000000}"/>
    <cellStyle name="Percentá 3" xfId="15" xr:uid="{00000000-0005-0000-0000-000023000000}"/>
    <cellStyle name="Percentá 4" xfId="20" xr:uid="{00000000-0005-0000-0000-000024000000}"/>
    <cellStyle name="Percentá 5" xfId="25" xr:uid="{00000000-0005-0000-0000-000025000000}"/>
    <cellStyle name="Percentá 5 2" xfId="30" xr:uid="{00000000-0005-0000-0000-000026000000}"/>
    <cellStyle name="Percentá 6" xfId="32" xr:uid="{00000000-0005-0000-0000-000027000000}"/>
  </cellStyles>
  <dxfs count="4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F9F"/>
      <color rgb="FFFFFFCC"/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809624</xdr:colOff>
      <xdr:row>5</xdr:row>
      <xdr:rowOff>9524</xdr:rowOff>
    </xdr:from>
    <xdr:to>
      <xdr:col>4</xdr:col>
      <xdr:colOff>618067</xdr:colOff>
      <xdr:row>17</xdr:row>
      <xdr:rowOff>68629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AADDAEF-EEE0-664B-9A92-2F750180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724" y="619124"/>
          <a:ext cx="2589743" cy="2497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&#352;_2024\UBD_7_2024_per.poskytnut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k.jakabcin\Documents\02C_2025%20UPJ&#352;%20METODIKA%202025%20drafty\v1_3.12.2024\22.11.2024_RozpisDotacie_aktual_UPJS_na_2024_Rakov&#225;%20roz&#250;&#269;tovan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pjs-my.sharepoint.com/Users/Roman/OneDrive%20-%20UPJ&#352;/RSfiles/Rozpocet/UPJS/2020/SR/Dec-rozp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pjs-my.sharepoint.com/Rozpocet/SR/2016/finalWEB/RD_2016_V17-we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kab\Documents\prenos%20HP%2027.10.2023\WE\2025\02C_2025%20UPJ&#352;%20METODIKA%202025%20drafty\RD_2025_M&#352;SR_2012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tak\OneDrive%20-%20UPJ&#352;\RSfiles\Rozpocet\UPJS\2024\SR\FinalDecember\Rozpis2024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pjs-my.sharepoint.com/Users/Roman/OneDrive%20-%20UPJ&#352;/RSfiles/Rozpocet/UPJS/2020/SR/FebruarFinal/Rozpis-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ALOHA_KLUC_2020_02_03\ROZPOCET\2023\UPJS\RozpisDotacie2023-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É DATA "/>
      <sheetName val="KT_iné data "/>
      <sheetName val="DATA"/>
      <sheetName val="REZERVA"/>
      <sheetName val="PPBD_18"/>
      <sheetName val="PPBD_18_SAP"/>
      <sheetName val="PPKD_15"/>
      <sheetName val="PPKD_SAP_15"/>
      <sheetName val="PPBD_10_2021_VEGA a KEGA"/>
      <sheetName val="PPBD_10_2021-SAP VEGA,KEGA"/>
      <sheetName val="PPBD_9_2021_jún"/>
      <sheetName val="PPBD_9_2021-SAP jún"/>
      <sheetName val="PPBD_8_2021_máj"/>
      <sheetName val="PPBD_8_2021-SAP máj"/>
      <sheetName val="PPBD_7_2021_april"/>
      <sheetName val="PPBD_7_2021-SAP apríl"/>
      <sheetName val="PPBD_6_2021_6-VVŠ"/>
      <sheetName val="PPBD_6_2021-SAP_6VVŠ"/>
      <sheetName val="PPBD_5_2021_UK"/>
      <sheetName val="PPBD_4_2021_TUKE"/>
      <sheetName val="PPBD_4_2021-SAP_TUKE"/>
      <sheetName val="PPBD_3_2021-marec"/>
      <sheetName val="PPBD_3_2021-SAP "/>
      <sheetName val="PPBD_2_2021-feb"/>
      <sheetName val="PPBD_2_2021-SAP"/>
      <sheetName val="PPBD_1_2021-jan"/>
      <sheetName val="PPBD_1_2021-SAP "/>
      <sheetName val="PPBD_1_%poskyt.zdroj 111"/>
      <sheetName val="Pri-1"/>
      <sheetName val="účty v ŠP"/>
    </sheetNames>
    <sheetDataSet>
      <sheetData sheetId="0"/>
      <sheetData sheetId="1"/>
      <sheetData sheetId="2">
        <row r="1">
          <cell r="N1">
            <v>739459015</v>
          </cell>
          <cell r="P1">
            <v>446775515</v>
          </cell>
        </row>
        <row r="2">
          <cell r="D2" t="str">
            <v>VVŠ</v>
          </cell>
          <cell r="F2" t="str">
            <v>Progr.</v>
          </cell>
          <cell r="G2" t="str">
            <v>Funkčná klasifik.</v>
          </cell>
          <cell r="N2" t="str">
            <v>Úprava BD</v>
          </cell>
          <cell r="P2" t="str">
            <v>Doteraz poskytnutá dotácia</v>
          </cell>
        </row>
        <row r="3">
          <cell r="D3" t="str">
            <v>UK</v>
          </cell>
          <cell r="F3" t="str">
            <v>077 11 01</v>
          </cell>
          <cell r="G3" t="str">
            <v>0731</v>
          </cell>
          <cell r="N3">
            <v>3078558</v>
          </cell>
          <cell r="P3">
            <v>1539282</v>
          </cell>
        </row>
        <row r="4">
          <cell r="D4" t="str">
            <v>UPJŠ</v>
          </cell>
          <cell r="F4" t="str">
            <v>077 11 01</v>
          </cell>
          <cell r="G4" t="str">
            <v>0731</v>
          </cell>
          <cell r="N4">
            <v>936435</v>
          </cell>
          <cell r="P4">
            <v>468216</v>
          </cell>
        </row>
        <row r="5">
          <cell r="D5" t="str">
            <v>PU</v>
          </cell>
          <cell r="F5" t="str">
            <v>077 11 01</v>
          </cell>
          <cell r="G5" t="str">
            <v>0731</v>
          </cell>
          <cell r="N5">
            <v>789648</v>
          </cell>
          <cell r="P5">
            <v>394824</v>
          </cell>
        </row>
        <row r="6">
          <cell r="D6" t="str">
            <v>UCM</v>
          </cell>
          <cell r="F6" t="str">
            <v>077 11 01</v>
          </cell>
          <cell r="G6" t="str">
            <v>0731</v>
          </cell>
          <cell r="N6">
            <v>90677</v>
          </cell>
          <cell r="P6">
            <v>45336</v>
          </cell>
        </row>
        <row r="7">
          <cell r="D7" t="str">
            <v>UKF</v>
          </cell>
          <cell r="F7" t="str">
            <v>077 11 01</v>
          </cell>
          <cell r="G7" t="str">
            <v>0731</v>
          </cell>
          <cell r="N7">
            <v>219679</v>
          </cell>
          <cell r="P7">
            <v>109842</v>
          </cell>
        </row>
        <row r="8">
          <cell r="D8" t="str">
            <v>TVU</v>
          </cell>
          <cell r="F8" t="str">
            <v>077 11 01</v>
          </cell>
          <cell r="G8" t="str">
            <v>0731</v>
          </cell>
          <cell r="N8">
            <v>237900</v>
          </cell>
          <cell r="P8">
            <v>118950</v>
          </cell>
        </row>
        <row r="9">
          <cell r="D9" t="str">
            <v>TUAD</v>
          </cell>
          <cell r="F9" t="str">
            <v>077 11 01</v>
          </cell>
          <cell r="G9" t="str">
            <v>0731</v>
          </cell>
          <cell r="N9">
            <v>328002</v>
          </cell>
          <cell r="P9">
            <v>164004</v>
          </cell>
        </row>
        <row r="10">
          <cell r="D10" t="str">
            <v>KU</v>
          </cell>
          <cell r="F10" t="str">
            <v>077 11 01</v>
          </cell>
          <cell r="G10" t="str">
            <v>0731</v>
          </cell>
          <cell r="N10">
            <v>419101</v>
          </cell>
          <cell r="P10">
            <v>209550</v>
          </cell>
        </row>
        <row r="11">
          <cell r="D11" t="str">
            <v>UK</v>
          </cell>
          <cell r="F11" t="str">
            <v>077 11 01</v>
          </cell>
          <cell r="G11" t="str">
            <v>09413</v>
          </cell>
          <cell r="N11">
            <v>420469</v>
          </cell>
          <cell r="P11">
            <v>245273</v>
          </cell>
        </row>
        <row r="12">
          <cell r="D12" t="str">
            <v>UPJŠ</v>
          </cell>
          <cell r="F12" t="str">
            <v>077 11 01</v>
          </cell>
          <cell r="G12" t="str">
            <v>09413</v>
          </cell>
          <cell r="N12">
            <v>12367</v>
          </cell>
          <cell r="P12">
            <v>7217</v>
          </cell>
        </row>
        <row r="13">
          <cell r="D13" t="str">
            <v>PU</v>
          </cell>
          <cell r="F13" t="str">
            <v>077 11 01</v>
          </cell>
          <cell r="G13" t="str">
            <v>09413</v>
          </cell>
          <cell r="N13">
            <v>173134</v>
          </cell>
          <cell r="P13">
            <v>100996</v>
          </cell>
        </row>
        <row r="14">
          <cell r="D14" t="str">
            <v>UKF</v>
          </cell>
          <cell r="F14" t="str">
            <v>077 11 01</v>
          </cell>
          <cell r="G14" t="str">
            <v>09413</v>
          </cell>
          <cell r="N14">
            <v>74200</v>
          </cell>
          <cell r="P14">
            <v>43281</v>
          </cell>
        </row>
        <row r="15">
          <cell r="D15" t="str">
            <v>UMB</v>
          </cell>
          <cell r="F15" t="str">
            <v>077 11 01</v>
          </cell>
          <cell r="G15" t="str">
            <v>09413</v>
          </cell>
          <cell r="N15">
            <v>98934</v>
          </cell>
          <cell r="P15">
            <v>57715</v>
          </cell>
        </row>
        <row r="16">
          <cell r="D16" t="str">
            <v>TUKE</v>
          </cell>
          <cell r="F16" t="str">
            <v>077 11 01</v>
          </cell>
          <cell r="G16" t="str">
            <v>09413</v>
          </cell>
          <cell r="N16">
            <v>12367</v>
          </cell>
          <cell r="P16">
            <v>7217</v>
          </cell>
        </row>
        <row r="17">
          <cell r="D17" t="str">
            <v>EU</v>
          </cell>
          <cell r="F17" t="str">
            <v>077 11 01</v>
          </cell>
          <cell r="G17" t="str">
            <v>09413</v>
          </cell>
          <cell r="N17">
            <v>49467</v>
          </cell>
          <cell r="P17">
            <v>28854</v>
          </cell>
        </row>
        <row r="18">
          <cell r="D18" t="str">
            <v>UK</v>
          </cell>
          <cell r="F18" t="str">
            <v>077 11 01</v>
          </cell>
          <cell r="G18" t="str">
            <v>09413</v>
          </cell>
          <cell r="N18">
            <v>147000</v>
          </cell>
          <cell r="P18">
            <v>85750</v>
          </cell>
        </row>
        <row r="19">
          <cell r="D19" t="str">
            <v>UPJŠ</v>
          </cell>
          <cell r="F19" t="str">
            <v>077 11 01</v>
          </cell>
          <cell r="G19" t="str">
            <v>09413</v>
          </cell>
          <cell r="N19">
            <v>58805</v>
          </cell>
          <cell r="P19">
            <v>34300</v>
          </cell>
        </row>
        <row r="20">
          <cell r="D20" t="str">
            <v>PU</v>
          </cell>
          <cell r="F20" t="str">
            <v>077 11 01</v>
          </cell>
          <cell r="G20" t="str">
            <v>09413</v>
          </cell>
          <cell r="N20">
            <v>28960</v>
          </cell>
          <cell r="P20">
            <v>16891</v>
          </cell>
        </row>
        <row r="21">
          <cell r="D21" t="str">
            <v>UCM</v>
          </cell>
          <cell r="F21" t="str">
            <v>077 11 01</v>
          </cell>
          <cell r="G21" t="str">
            <v>09413</v>
          </cell>
          <cell r="N21">
            <v>22612</v>
          </cell>
          <cell r="P21">
            <v>13188</v>
          </cell>
        </row>
        <row r="22">
          <cell r="D22" t="str">
            <v>UVLF</v>
          </cell>
          <cell r="F22" t="str">
            <v>077 11 01</v>
          </cell>
          <cell r="G22" t="str">
            <v>09413</v>
          </cell>
          <cell r="N22">
            <v>34016</v>
          </cell>
          <cell r="P22">
            <v>19845</v>
          </cell>
        </row>
        <row r="23">
          <cell r="D23" t="str">
            <v>UKF</v>
          </cell>
          <cell r="F23" t="str">
            <v>077 11 01</v>
          </cell>
          <cell r="G23" t="str">
            <v>09413</v>
          </cell>
          <cell r="N23">
            <v>47782</v>
          </cell>
          <cell r="P23">
            <v>27874</v>
          </cell>
        </row>
        <row r="24">
          <cell r="D24" t="str">
            <v>UMB</v>
          </cell>
          <cell r="F24" t="str">
            <v>077 11 01</v>
          </cell>
          <cell r="G24" t="str">
            <v>09413</v>
          </cell>
          <cell r="N24">
            <v>38604</v>
          </cell>
          <cell r="P24">
            <v>22519</v>
          </cell>
        </row>
        <row r="25">
          <cell r="D25" t="str">
            <v>TVU</v>
          </cell>
          <cell r="F25" t="str">
            <v>077 11 01</v>
          </cell>
          <cell r="G25" t="str">
            <v>09413</v>
          </cell>
          <cell r="N25">
            <v>36390</v>
          </cell>
          <cell r="P25">
            <v>21231</v>
          </cell>
        </row>
        <row r="26">
          <cell r="D26" t="str">
            <v>STU</v>
          </cell>
          <cell r="F26" t="str">
            <v>077 11 01</v>
          </cell>
          <cell r="G26" t="str">
            <v>09413</v>
          </cell>
          <cell r="N26">
            <v>54142</v>
          </cell>
          <cell r="P26">
            <v>31584</v>
          </cell>
        </row>
        <row r="27">
          <cell r="D27" t="str">
            <v>TUKE</v>
          </cell>
          <cell r="F27" t="str">
            <v>077 11 01</v>
          </cell>
          <cell r="G27" t="str">
            <v>09413</v>
          </cell>
          <cell r="N27">
            <v>14812</v>
          </cell>
          <cell r="P27">
            <v>8638</v>
          </cell>
        </row>
        <row r="28">
          <cell r="D28" t="str">
            <v>ŽU</v>
          </cell>
          <cell r="F28" t="str">
            <v>077 11 01</v>
          </cell>
          <cell r="G28" t="str">
            <v>09413</v>
          </cell>
          <cell r="N28">
            <v>29501</v>
          </cell>
          <cell r="P28">
            <v>17206</v>
          </cell>
        </row>
        <row r="29">
          <cell r="D29" t="str">
            <v>TUAD</v>
          </cell>
          <cell r="F29" t="str">
            <v>077 11 01</v>
          </cell>
          <cell r="G29" t="str">
            <v>09413</v>
          </cell>
          <cell r="N29">
            <v>11109</v>
          </cell>
          <cell r="P29">
            <v>6482</v>
          </cell>
        </row>
        <row r="30">
          <cell r="D30" t="str">
            <v>EU</v>
          </cell>
          <cell r="F30" t="str">
            <v>077 11 01</v>
          </cell>
          <cell r="G30" t="str">
            <v>09413</v>
          </cell>
          <cell r="N30">
            <v>38285</v>
          </cell>
          <cell r="P30">
            <v>22330</v>
          </cell>
        </row>
        <row r="31">
          <cell r="D31" t="str">
            <v>SPU</v>
          </cell>
          <cell r="F31" t="str">
            <v>077 11 01</v>
          </cell>
          <cell r="G31" t="str">
            <v>09413</v>
          </cell>
          <cell r="N31">
            <v>26204</v>
          </cell>
          <cell r="P31">
            <v>15288</v>
          </cell>
        </row>
        <row r="32">
          <cell r="D32" t="str">
            <v>TUZVO</v>
          </cell>
          <cell r="F32" t="str">
            <v>077 11 01</v>
          </cell>
          <cell r="G32" t="str">
            <v>09413</v>
          </cell>
          <cell r="N32">
            <v>13852</v>
          </cell>
          <cell r="P32">
            <v>8078</v>
          </cell>
        </row>
        <row r="33">
          <cell r="D33" t="str">
            <v>VŠMU</v>
          </cell>
          <cell r="F33" t="str">
            <v>077 11 01</v>
          </cell>
          <cell r="G33" t="str">
            <v>09413</v>
          </cell>
          <cell r="N33">
            <v>1169</v>
          </cell>
          <cell r="P33">
            <v>679</v>
          </cell>
        </row>
        <row r="34">
          <cell r="D34" t="str">
            <v>VŠVU</v>
          </cell>
          <cell r="F34" t="str">
            <v>077 11 01</v>
          </cell>
          <cell r="G34" t="str">
            <v>09413</v>
          </cell>
          <cell r="N34">
            <v>7529</v>
          </cell>
          <cell r="P34">
            <v>4389</v>
          </cell>
        </row>
        <row r="35">
          <cell r="D35" t="str">
            <v>AU</v>
          </cell>
          <cell r="F35" t="str">
            <v>077 11 01</v>
          </cell>
          <cell r="G35" t="str">
            <v>09413</v>
          </cell>
          <cell r="N35">
            <v>2731</v>
          </cell>
          <cell r="P35">
            <v>1596</v>
          </cell>
        </row>
        <row r="36">
          <cell r="D36" t="str">
            <v>KU</v>
          </cell>
          <cell r="F36" t="str">
            <v>077 11 01</v>
          </cell>
          <cell r="G36" t="str">
            <v>09413</v>
          </cell>
          <cell r="N36">
            <v>79325</v>
          </cell>
          <cell r="P36">
            <v>46270</v>
          </cell>
        </row>
        <row r="37">
          <cell r="D37" t="str">
            <v>UJS</v>
          </cell>
          <cell r="F37" t="str">
            <v>077 11 01</v>
          </cell>
          <cell r="G37" t="str">
            <v>09413</v>
          </cell>
          <cell r="N37">
            <v>7172</v>
          </cell>
          <cell r="P37">
            <v>4186</v>
          </cell>
        </row>
        <row r="38">
          <cell r="D38" t="str">
            <v>UVLF</v>
          </cell>
          <cell r="F38" t="str">
            <v>077 11 01</v>
          </cell>
          <cell r="G38" t="str">
            <v>09413</v>
          </cell>
          <cell r="N38">
            <v>672000</v>
          </cell>
          <cell r="P38">
            <v>392000</v>
          </cell>
        </row>
        <row r="39">
          <cell r="D39" t="str">
            <v>SPU</v>
          </cell>
          <cell r="F39" t="str">
            <v>077 11 01</v>
          </cell>
          <cell r="G39" t="str">
            <v>09413</v>
          </cell>
          <cell r="N39">
            <v>714000</v>
          </cell>
          <cell r="P39">
            <v>416500</v>
          </cell>
        </row>
        <row r="40">
          <cell r="D40" t="str">
            <v>TUZVO</v>
          </cell>
          <cell r="F40" t="str">
            <v>077 11 01</v>
          </cell>
          <cell r="G40" t="str">
            <v>09413</v>
          </cell>
          <cell r="N40">
            <v>386640</v>
          </cell>
          <cell r="P40">
            <v>225540</v>
          </cell>
        </row>
        <row r="41">
          <cell r="D41" t="str">
            <v>UK</v>
          </cell>
          <cell r="F41" t="str">
            <v>077 11 01</v>
          </cell>
          <cell r="G41" t="str">
            <v>09413</v>
          </cell>
          <cell r="N41">
            <v>64920</v>
          </cell>
          <cell r="P41">
            <v>37870</v>
          </cell>
        </row>
        <row r="42">
          <cell r="D42" t="str">
            <v>UK</v>
          </cell>
          <cell r="F42" t="str">
            <v>077 11 01</v>
          </cell>
          <cell r="G42" t="str">
            <v>09413</v>
          </cell>
          <cell r="N42">
            <v>80159</v>
          </cell>
          <cell r="P42">
            <v>46760</v>
          </cell>
        </row>
        <row r="43">
          <cell r="D43" t="str">
            <v>UK</v>
          </cell>
          <cell r="F43" t="str">
            <v>077 11 01</v>
          </cell>
          <cell r="G43" t="str">
            <v>09413</v>
          </cell>
          <cell r="N43">
            <v>18000</v>
          </cell>
          <cell r="P43">
            <v>10500</v>
          </cell>
        </row>
        <row r="44">
          <cell r="D44" t="str">
            <v>UK</v>
          </cell>
          <cell r="F44" t="str">
            <v>077 11 01</v>
          </cell>
          <cell r="G44" t="str">
            <v>09413</v>
          </cell>
          <cell r="N44">
            <v>288617</v>
          </cell>
          <cell r="P44">
            <v>168357</v>
          </cell>
        </row>
        <row r="45">
          <cell r="D45" t="str">
            <v>UK</v>
          </cell>
          <cell r="F45" t="str">
            <v>077 11 01</v>
          </cell>
          <cell r="G45" t="str">
            <v>09413</v>
          </cell>
          <cell r="N45">
            <v>63211</v>
          </cell>
          <cell r="P45">
            <v>36876</v>
          </cell>
        </row>
        <row r="46">
          <cell r="D46" t="str">
            <v>UK</v>
          </cell>
          <cell r="F46" t="str">
            <v>077 11 01</v>
          </cell>
          <cell r="G46" t="str">
            <v>09413</v>
          </cell>
          <cell r="N46">
            <v>175037</v>
          </cell>
          <cell r="P46">
            <v>102102</v>
          </cell>
        </row>
        <row r="47">
          <cell r="D47" t="str">
            <v>UK</v>
          </cell>
          <cell r="F47" t="str">
            <v>077 11 01</v>
          </cell>
          <cell r="G47" t="str">
            <v>09413</v>
          </cell>
          <cell r="N47">
            <v>6000</v>
          </cell>
          <cell r="P47">
            <v>3500</v>
          </cell>
        </row>
        <row r="48">
          <cell r="D48" t="str">
            <v>UPJŠ</v>
          </cell>
          <cell r="F48" t="str">
            <v>077 11 01</v>
          </cell>
          <cell r="G48" t="str">
            <v>09413</v>
          </cell>
          <cell r="N48">
            <v>482972</v>
          </cell>
          <cell r="P48">
            <v>281736</v>
          </cell>
        </row>
        <row r="49">
          <cell r="D49" t="str">
            <v>PU</v>
          </cell>
          <cell r="F49" t="str">
            <v>077 11 01</v>
          </cell>
          <cell r="G49" t="str">
            <v>09413</v>
          </cell>
          <cell r="N49">
            <v>142078</v>
          </cell>
          <cell r="P49">
            <v>82880</v>
          </cell>
        </row>
        <row r="50">
          <cell r="D50" t="str">
            <v>PU</v>
          </cell>
          <cell r="F50" t="str">
            <v>077 11 01</v>
          </cell>
          <cell r="G50" t="str">
            <v>09413</v>
          </cell>
          <cell r="N50">
            <v>60000</v>
          </cell>
          <cell r="P50">
            <v>35000</v>
          </cell>
        </row>
        <row r="51">
          <cell r="D51" t="str">
            <v>PU</v>
          </cell>
          <cell r="F51" t="str">
            <v>077 11 01</v>
          </cell>
          <cell r="G51" t="str">
            <v>09413</v>
          </cell>
          <cell r="N51">
            <v>163511</v>
          </cell>
          <cell r="P51">
            <v>95382</v>
          </cell>
        </row>
        <row r="52">
          <cell r="D52" t="str">
            <v>UVLF</v>
          </cell>
          <cell r="F52" t="str">
            <v>077 11 01</v>
          </cell>
          <cell r="G52" t="str">
            <v>09413</v>
          </cell>
          <cell r="N52">
            <v>131843</v>
          </cell>
          <cell r="P52">
            <v>76909</v>
          </cell>
        </row>
        <row r="53">
          <cell r="D53" t="str">
            <v>UVLF</v>
          </cell>
          <cell r="F53" t="str">
            <v>077 11 01</v>
          </cell>
          <cell r="G53" t="str">
            <v>09413</v>
          </cell>
          <cell r="N53">
            <v>93466</v>
          </cell>
          <cell r="P53">
            <v>54523</v>
          </cell>
        </row>
        <row r="54">
          <cell r="D54" t="str">
            <v>UVLF</v>
          </cell>
          <cell r="F54" t="str">
            <v>077 11 01</v>
          </cell>
          <cell r="G54" t="str">
            <v>09413</v>
          </cell>
          <cell r="N54">
            <v>91698</v>
          </cell>
          <cell r="P54">
            <v>53494</v>
          </cell>
        </row>
        <row r="55">
          <cell r="D55" t="str">
            <v>UVLF</v>
          </cell>
          <cell r="F55" t="str">
            <v>077 11 01</v>
          </cell>
          <cell r="G55" t="str">
            <v>09413</v>
          </cell>
          <cell r="N55">
            <v>477960</v>
          </cell>
          <cell r="P55">
            <v>278810</v>
          </cell>
        </row>
        <row r="56">
          <cell r="D56" t="str">
            <v>UMB</v>
          </cell>
          <cell r="F56" t="str">
            <v>077 11 01</v>
          </cell>
          <cell r="G56" t="str">
            <v>09413</v>
          </cell>
          <cell r="N56">
            <v>10560</v>
          </cell>
          <cell r="P56">
            <v>6160</v>
          </cell>
        </row>
        <row r="57">
          <cell r="D57" t="str">
            <v>UMB</v>
          </cell>
          <cell r="F57" t="str">
            <v>077 11 01</v>
          </cell>
          <cell r="G57" t="str">
            <v>09413</v>
          </cell>
          <cell r="N57">
            <v>170565</v>
          </cell>
          <cell r="P57">
            <v>99498</v>
          </cell>
        </row>
        <row r="58">
          <cell r="D58" t="str">
            <v>STU</v>
          </cell>
          <cell r="F58" t="str">
            <v>077 11 01</v>
          </cell>
          <cell r="G58" t="str">
            <v>09413</v>
          </cell>
          <cell r="N58">
            <v>52800</v>
          </cell>
          <cell r="P58">
            <v>30800</v>
          </cell>
        </row>
        <row r="59">
          <cell r="D59" t="str">
            <v>STU</v>
          </cell>
          <cell r="F59" t="str">
            <v>077 11 01</v>
          </cell>
          <cell r="G59" t="str">
            <v>09413</v>
          </cell>
          <cell r="N59">
            <v>36000</v>
          </cell>
          <cell r="P59">
            <v>21000</v>
          </cell>
        </row>
        <row r="60">
          <cell r="D60" t="str">
            <v>TUKE</v>
          </cell>
          <cell r="F60" t="str">
            <v>077 11 01</v>
          </cell>
          <cell r="G60" t="str">
            <v>09413</v>
          </cell>
          <cell r="N60">
            <v>88224</v>
          </cell>
          <cell r="P60">
            <v>51464</v>
          </cell>
        </row>
        <row r="61">
          <cell r="D61" t="str">
            <v>ŽU</v>
          </cell>
          <cell r="F61" t="str">
            <v>077 11 01</v>
          </cell>
          <cell r="G61" t="str">
            <v>09413</v>
          </cell>
          <cell r="N61">
            <v>605805</v>
          </cell>
          <cell r="P61">
            <v>353388</v>
          </cell>
        </row>
        <row r="62">
          <cell r="D62" t="str">
            <v>ŽU</v>
          </cell>
          <cell r="F62" t="str">
            <v>077 11 01</v>
          </cell>
          <cell r="G62" t="str">
            <v>09413</v>
          </cell>
          <cell r="N62">
            <v>121651</v>
          </cell>
          <cell r="P62">
            <v>70966</v>
          </cell>
        </row>
        <row r="63">
          <cell r="D63" t="str">
            <v>EU</v>
          </cell>
          <cell r="F63" t="str">
            <v>077 11 01</v>
          </cell>
          <cell r="G63" t="str">
            <v>09413</v>
          </cell>
          <cell r="N63">
            <v>83581</v>
          </cell>
          <cell r="P63">
            <v>48755</v>
          </cell>
        </row>
        <row r="64">
          <cell r="D64" t="str">
            <v>EU</v>
          </cell>
          <cell r="F64" t="str">
            <v>077 11 01</v>
          </cell>
          <cell r="G64" t="str">
            <v>09413</v>
          </cell>
          <cell r="N64">
            <v>23119</v>
          </cell>
          <cell r="P64">
            <v>13489</v>
          </cell>
        </row>
        <row r="65">
          <cell r="D65" t="str">
            <v>SPU</v>
          </cell>
          <cell r="F65" t="str">
            <v>077 11 01</v>
          </cell>
          <cell r="G65" t="str">
            <v>09413</v>
          </cell>
          <cell r="N65">
            <v>36673</v>
          </cell>
          <cell r="P65">
            <v>21392</v>
          </cell>
        </row>
        <row r="66">
          <cell r="D66" t="str">
            <v>SPU</v>
          </cell>
          <cell r="F66" t="str">
            <v>077 11 01</v>
          </cell>
          <cell r="G66" t="str">
            <v>09413</v>
          </cell>
          <cell r="N66">
            <v>88755</v>
          </cell>
          <cell r="P66">
            <v>51772</v>
          </cell>
        </row>
        <row r="67">
          <cell r="D67" t="str">
            <v>SPU</v>
          </cell>
          <cell r="F67" t="str">
            <v>077 11 01</v>
          </cell>
          <cell r="G67" t="str">
            <v>09413</v>
          </cell>
          <cell r="N67">
            <v>12000</v>
          </cell>
          <cell r="P67">
            <v>7000</v>
          </cell>
        </row>
        <row r="68">
          <cell r="D68" t="str">
            <v>SPU</v>
          </cell>
          <cell r="F68" t="str">
            <v>077 11 01</v>
          </cell>
          <cell r="G68" t="str">
            <v>09413</v>
          </cell>
          <cell r="N68">
            <v>304560</v>
          </cell>
          <cell r="P68">
            <v>177660</v>
          </cell>
        </row>
        <row r="69">
          <cell r="D69" t="str">
            <v>TUZVO</v>
          </cell>
          <cell r="F69" t="str">
            <v>077 11 01</v>
          </cell>
          <cell r="G69" t="str">
            <v>09413</v>
          </cell>
          <cell r="N69">
            <v>78536</v>
          </cell>
          <cell r="P69">
            <v>45815</v>
          </cell>
        </row>
        <row r="70">
          <cell r="D70" t="str">
            <v>TUZVO</v>
          </cell>
          <cell r="F70" t="str">
            <v>077 11 01</v>
          </cell>
          <cell r="G70" t="str">
            <v>09413</v>
          </cell>
          <cell r="N70">
            <v>99330</v>
          </cell>
          <cell r="P70">
            <v>57946</v>
          </cell>
        </row>
        <row r="71">
          <cell r="D71" t="str">
            <v>VŠMU</v>
          </cell>
          <cell r="F71" t="str">
            <v>077 11 01</v>
          </cell>
          <cell r="G71" t="str">
            <v>09413</v>
          </cell>
          <cell r="N71">
            <v>55032</v>
          </cell>
          <cell r="P71">
            <v>32102</v>
          </cell>
        </row>
        <row r="72">
          <cell r="D72" t="str">
            <v>AU</v>
          </cell>
          <cell r="F72" t="str">
            <v>077 11 01</v>
          </cell>
          <cell r="G72" t="str">
            <v>09413</v>
          </cell>
          <cell r="N72">
            <v>18000</v>
          </cell>
          <cell r="P72">
            <v>10500</v>
          </cell>
        </row>
        <row r="73">
          <cell r="D73" t="str">
            <v>VŠVU</v>
          </cell>
          <cell r="F73" t="str">
            <v>077 11 01</v>
          </cell>
          <cell r="G73" t="str">
            <v>09413</v>
          </cell>
          <cell r="N73">
            <v>41760</v>
          </cell>
          <cell r="P73">
            <v>24360</v>
          </cell>
        </row>
        <row r="74">
          <cell r="D74" t="str">
            <v>UK</v>
          </cell>
          <cell r="F74" t="str">
            <v>077 11 01</v>
          </cell>
          <cell r="G74" t="str">
            <v>09413</v>
          </cell>
          <cell r="N74">
            <v>36720</v>
          </cell>
          <cell r="P74">
            <v>21420</v>
          </cell>
        </row>
        <row r="75">
          <cell r="D75" t="str">
            <v>UK</v>
          </cell>
          <cell r="F75" t="str">
            <v>077 11 01</v>
          </cell>
          <cell r="G75" t="str">
            <v>09413</v>
          </cell>
          <cell r="N75">
            <v>90704</v>
          </cell>
          <cell r="P75">
            <v>52913</v>
          </cell>
        </row>
        <row r="76">
          <cell r="D76" t="str">
            <v>ŽU</v>
          </cell>
          <cell r="F76" t="str">
            <v>077 11 01</v>
          </cell>
          <cell r="G76" t="str">
            <v>09413</v>
          </cell>
          <cell r="N76">
            <v>73112</v>
          </cell>
          <cell r="P76">
            <v>42651</v>
          </cell>
        </row>
        <row r="77">
          <cell r="D77" t="str">
            <v>VŠMU</v>
          </cell>
          <cell r="F77" t="str">
            <v>077 11 01</v>
          </cell>
          <cell r="G77" t="str">
            <v>09413</v>
          </cell>
          <cell r="N77">
            <v>114802</v>
          </cell>
          <cell r="P77">
            <v>66969</v>
          </cell>
        </row>
        <row r="78">
          <cell r="D78" t="str">
            <v>UK</v>
          </cell>
          <cell r="F78" t="str">
            <v>077 11 01</v>
          </cell>
          <cell r="G78" t="str">
            <v>09413</v>
          </cell>
          <cell r="N78">
            <v>212139</v>
          </cell>
          <cell r="P78">
            <v>123746</v>
          </cell>
        </row>
        <row r="79">
          <cell r="D79" t="str">
            <v>TUKE</v>
          </cell>
          <cell r="F79" t="str">
            <v>077 11 01</v>
          </cell>
          <cell r="G79" t="str">
            <v>09413</v>
          </cell>
          <cell r="N79">
            <v>218472</v>
          </cell>
          <cell r="P79">
            <v>127442</v>
          </cell>
        </row>
        <row r="80">
          <cell r="D80" t="str">
            <v>SPU</v>
          </cell>
          <cell r="F80" t="str">
            <v>077 11 01</v>
          </cell>
          <cell r="G80" t="str">
            <v>09413</v>
          </cell>
          <cell r="N80">
            <v>234129</v>
          </cell>
          <cell r="P80">
            <v>136577</v>
          </cell>
        </row>
        <row r="81">
          <cell r="D81" t="str">
            <v>STU</v>
          </cell>
          <cell r="F81" t="str">
            <v>077 11 01</v>
          </cell>
          <cell r="G81" t="str">
            <v>09413</v>
          </cell>
          <cell r="N81">
            <v>144986</v>
          </cell>
          <cell r="P81">
            <v>84574</v>
          </cell>
        </row>
        <row r="82">
          <cell r="D82" t="str">
            <v>VŠMU</v>
          </cell>
          <cell r="F82" t="str">
            <v>077 11 01</v>
          </cell>
          <cell r="G82" t="str">
            <v>09413</v>
          </cell>
          <cell r="N82">
            <v>190274</v>
          </cell>
          <cell r="P82">
            <v>110992</v>
          </cell>
        </row>
        <row r="83">
          <cell r="D83" t="str">
            <v>UK</v>
          </cell>
          <cell r="F83" t="str">
            <v>077 15 01</v>
          </cell>
          <cell r="G83" t="str">
            <v>09413</v>
          </cell>
          <cell r="N83">
            <v>466788</v>
          </cell>
          <cell r="P83">
            <v>116697</v>
          </cell>
        </row>
        <row r="84">
          <cell r="D84" t="str">
            <v>UPJŠ</v>
          </cell>
          <cell r="F84" t="str">
            <v>077 15 01</v>
          </cell>
          <cell r="G84" t="str">
            <v>09413</v>
          </cell>
          <cell r="N84">
            <v>253205</v>
          </cell>
          <cell r="P84">
            <v>63301</v>
          </cell>
        </row>
        <row r="85">
          <cell r="D85" t="str">
            <v>PU</v>
          </cell>
          <cell r="F85" t="str">
            <v>077 15 01</v>
          </cell>
          <cell r="G85" t="str">
            <v>09413</v>
          </cell>
          <cell r="N85">
            <v>424544</v>
          </cell>
          <cell r="P85">
            <v>106136</v>
          </cell>
        </row>
        <row r="86">
          <cell r="D86" t="str">
            <v>UCM</v>
          </cell>
          <cell r="F86" t="str">
            <v>077 15 01</v>
          </cell>
          <cell r="G86" t="str">
            <v>09413</v>
          </cell>
          <cell r="N86">
            <v>95958</v>
          </cell>
          <cell r="P86">
            <v>23989</v>
          </cell>
        </row>
        <row r="87">
          <cell r="D87" t="str">
            <v>UVLF</v>
          </cell>
          <cell r="F87" t="str">
            <v>077 15 01</v>
          </cell>
          <cell r="G87" t="str">
            <v>09413</v>
          </cell>
          <cell r="N87">
            <v>90907</v>
          </cell>
          <cell r="P87">
            <v>22727</v>
          </cell>
        </row>
        <row r="88">
          <cell r="D88" t="str">
            <v>UKF</v>
          </cell>
          <cell r="F88" t="str">
            <v>077 15 01</v>
          </cell>
          <cell r="G88" t="str">
            <v>09413</v>
          </cell>
          <cell r="N88">
            <v>222889</v>
          </cell>
          <cell r="P88">
            <v>55722</v>
          </cell>
        </row>
        <row r="89">
          <cell r="D89" t="str">
            <v>UMB</v>
          </cell>
          <cell r="F89" t="str">
            <v>077 15 01</v>
          </cell>
          <cell r="G89" t="str">
            <v>09413</v>
          </cell>
          <cell r="N89">
            <v>211181</v>
          </cell>
          <cell r="P89">
            <v>52795</v>
          </cell>
        </row>
        <row r="90">
          <cell r="D90" t="str">
            <v>TVU</v>
          </cell>
          <cell r="F90" t="str">
            <v>077 15 01</v>
          </cell>
          <cell r="G90" t="str">
            <v>09413</v>
          </cell>
          <cell r="N90">
            <v>135775</v>
          </cell>
          <cell r="P90">
            <v>33944</v>
          </cell>
        </row>
        <row r="91">
          <cell r="D91" t="str">
            <v>STU</v>
          </cell>
          <cell r="F91" t="str">
            <v>077 15 01</v>
          </cell>
          <cell r="G91" t="str">
            <v>09413</v>
          </cell>
          <cell r="N91">
            <v>194401</v>
          </cell>
          <cell r="P91">
            <v>48600</v>
          </cell>
        </row>
        <row r="92">
          <cell r="D92" t="str">
            <v>TUKE</v>
          </cell>
          <cell r="F92" t="str">
            <v>077 15 01</v>
          </cell>
          <cell r="G92" t="str">
            <v>09413</v>
          </cell>
          <cell r="N92">
            <v>300380</v>
          </cell>
          <cell r="P92">
            <v>75095</v>
          </cell>
        </row>
        <row r="93">
          <cell r="D93" t="str">
            <v>ŽU</v>
          </cell>
          <cell r="F93" t="str">
            <v>077 15 01</v>
          </cell>
          <cell r="G93" t="str">
            <v>09413</v>
          </cell>
          <cell r="N93">
            <v>234648</v>
          </cell>
          <cell r="P93">
            <v>58662</v>
          </cell>
        </row>
        <row r="94">
          <cell r="D94" t="str">
            <v>TUAD</v>
          </cell>
          <cell r="F94" t="str">
            <v>077 15 01</v>
          </cell>
          <cell r="G94" t="str">
            <v>09413</v>
          </cell>
          <cell r="N94">
            <v>52232</v>
          </cell>
          <cell r="P94">
            <v>13058</v>
          </cell>
        </row>
        <row r="95">
          <cell r="D95" t="str">
            <v>EU</v>
          </cell>
          <cell r="F95" t="str">
            <v>077 15 01</v>
          </cell>
          <cell r="G95" t="str">
            <v>09413</v>
          </cell>
          <cell r="N95">
            <v>81260</v>
          </cell>
          <cell r="P95">
            <v>81260</v>
          </cell>
        </row>
        <row r="96">
          <cell r="D96" t="str">
            <v>SPU</v>
          </cell>
          <cell r="F96" t="str">
            <v>077 15 01</v>
          </cell>
          <cell r="G96" t="str">
            <v>09413</v>
          </cell>
          <cell r="N96">
            <v>97263</v>
          </cell>
          <cell r="P96">
            <v>24316</v>
          </cell>
        </row>
        <row r="97">
          <cell r="D97" t="str">
            <v>TUZVO</v>
          </cell>
          <cell r="F97" t="str">
            <v>077 15 01</v>
          </cell>
          <cell r="G97" t="str">
            <v>09413</v>
          </cell>
          <cell r="N97">
            <v>46183</v>
          </cell>
          <cell r="P97">
            <v>11546</v>
          </cell>
        </row>
        <row r="98">
          <cell r="D98" t="str">
            <v>VŠMU</v>
          </cell>
          <cell r="F98" t="str">
            <v>077 15 01</v>
          </cell>
          <cell r="G98" t="str">
            <v>09413</v>
          </cell>
          <cell r="N98">
            <v>3045</v>
          </cell>
          <cell r="P98">
            <v>3045</v>
          </cell>
        </row>
        <row r="99">
          <cell r="D99" t="str">
            <v>VŠVU</v>
          </cell>
          <cell r="F99" t="str">
            <v>077 15 01</v>
          </cell>
          <cell r="G99" t="str">
            <v>09413</v>
          </cell>
          <cell r="N99">
            <v>17166</v>
          </cell>
          <cell r="P99">
            <v>4291</v>
          </cell>
        </row>
        <row r="100">
          <cell r="D100" t="str">
            <v>AU</v>
          </cell>
          <cell r="F100" t="str">
            <v>077 15 01</v>
          </cell>
          <cell r="G100" t="str">
            <v>09413</v>
          </cell>
          <cell r="N100">
            <v>26267</v>
          </cell>
          <cell r="P100">
            <v>6567</v>
          </cell>
        </row>
        <row r="101">
          <cell r="D101" t="str">
            <v>KU</v>
          </cell>
          <cell r="F101" t="str">
            <v>077 15 01</v>
          </cell>
          <cell r="G101" t="str">
            <v>09413</v>
          </cell>
          <cell r="N101">
            <v>129284</v>
          </cell>
          <cell r="P101">
            <v>32321</v>
          </cell>
        </row>
        <row r="102">
          <cell r="D102" t="str">
            <v>UJS</v>
          </cell>
          <cell r="F102" t="str">
            <v>077 15 01</v>
          </cell>
          <cell r="G102" t="str">
            <v>09413</v>
          </cell>
          <cell r="N102">
            <v>50969</v>
          </cell>
          <cell r="P102">
            <v>12742</v>
          </cell>
        </row>
        <row r="103">
          <cell r="D103" t="str">
            <v>UK</v>
          </cell>
          <cell r="F103" t="str">
            <v>077 15 02</v>
          </cell>
          <cell r="G103" t="str">
            <v>09413</v>
          </cell>
          <cell r="N103">
            <v>942750</v>
          </cell>
          <cell r="P103">
            <v>942750</v>
          </cell>
        </row>
        <row r="104">
          <cell r="D104" t="str">
            <v>UPJŠ</v>
          </cell>
          <cell r="F104" t="str">
            <v>077 15 02</v>
          </cell>
          <cell r="G104" t="str">
            <v>09413</v>
          </cell>
          <cell r="N104">
            <v>331400</v>
          </cell>
          <cell r="P104">
            <v>331400</v>
          </cell>
        </row>
        <row r="105">
          <cell r="D105" t="str">
            <v>PU</v>
          </cell>
          <cell r="F105" t="str">
            <v>077 15 02</v>
          </cell>
          <cell r="G105" t="str">
            <v>09413</v>
          </cell>
          <cell r="N105">
            <v>337100</v>
          </cell>
          <cell r="P105">
            <v>337100</v>
          </cell>
        </row>
        <row r="106">
          <cell r="D106" t="str">
            <v>UCM</v>
          </cell>
          <cell r="F106" t="str">
            <v>077 15 02</v>
          </cell>
          <cell r="G106" t="str">
            <v>09413</v>
          </cell>
          <cell r="N106">
            <v>188650</v>
          </cell>
          <cell r="P106">
            <v>188650</v>
          </cell>
        </row>
        <row r="107">
          <cell r="D107" t="str">
            <v>UVLF</v>
          </cell>
          <cell r="F107" t="str">
            <v>077 15 02</v>
          </cell>
          <cell r="G107" t="str">
            <v>09413</v>
          </cell>
          <cell r="N107">
            <v>104600</v>
          </cell>
          <cell r="P107">
            <v>104600</v>
          </cell>
        </row>
        <row r="108">
          <cell r="D108" t="str">
            <v>UKF</v>
          </cell>
          <cell r="F108" t="str">
            <v>077 15 02</v>
          </cell>
          <cell r="G108" t="str">
            <v>09413</v>
          </cell>
          <cell r="N108">
            <v>262950</v>
          </cell>
          <cell r="P108">
            <v>262950</v>
          </cell>
        </row>
        <row r="109">
          <cell r="D109" t="str">
            <v>UMB</v>
          </cell>
          <cell r="F109" t="str">
            <v>077 15 02</v>
          </cell>
          <cell r="G109" t="str">
            <v>09413</v>
          </cell>
          <cell r="N109">
            <v>252650</v>
          </cell>
          <cell r="P109">
            <v>252650</v>
          </cell>
        </row>
        <row r="110">
          <cell r="D110" t="str">
            <v>TVU</v>
          </cell>
          <cell r="F110" t="str">
            <v>077 15 02</v>
          </cell>
          <cell r="G110" t="str">
            <v>09413</v>
          </cell>
          <cell r="N110">
            <v>190550</v>
          </cell>
          <cell r="P110">
            <v>190550</v>
          </cell>
        </row>
        <row r="111">
          <cell r="D111" t="str">
            <v>STU</v>
          </cell>
          <cell r="F111" t="str">
            <v>077 15 02</v>
          </cell>
          <cell r="G111" t="str">
            <v>09413</v>
          </cell>
          <cell r="N111">
            <v>511950</v>
          </cell>
          <cell r="P111">
            <v>511950</v>
          </cell>
        </row>
        <row r="112">
          <cell r="D112" t="str">
            <v>TUKE</v>
          </cell>
          <cell r="F112" t="str">
            <v>077 15 02</v>
          </cell>
          <cell r="G112" t="str">
            <v>09413</v>
          </cell>
          <cell r="N112">
            <v>528650</v>
          </cell>
          <cell r="P112">
            <v>528650</v>
          </cell>
        </row>
        <row r="113">
          <cell r="D113" t="str">
            <v>ŽU</v>
          </cell>
          <cell r="F113" t="str">
            <v>077 15 02</v>
          </cell>
          <cell r="G113" t="str">
            <v>09413</v>
          </cell>
          <cell r="N113">
            <v>336200</v>
          </cell>
          <cell r="P113">
            <v>336200</v>
          </cell>
        </row>
        <row r="114">
          <cell r="D114" t="str">
            <v>TUAD</v>
          </cell>
          <cell r="F114" t="str">
            <v>077 15 02</v>
          </cell>
          <cell r="G114" t="str">
            <v>09413</v>
          </cell>
          <cell r="N114">
            <v>119500</v>
          </cell>
          <cell r="P114">
            <v>119500</v>
          </cell>
        </row>
        <row r="115">
          <cell r="D115" t="str">
            <v>EU</v>
          </cell>
          <cell r="F115" t="str">
            <v>077 15 02</v>
          </cell>
          <cell r="G115" t="str">
            <v>09413</v>
          </cell>
          <cell r="N115">
            <v>322950</v>
          </cell>
          <cell r="P115">
            <v>322950</v>
          </cell>
        </row>
        <row r="116">
          <cell r="D116" t="str">
            <v>SPU</v>
          </cell>
          <cell r="F116" t="str">
            <v>077 15 02</v>
          </cell>
          <cell r="G116" t="str">
            <v>09413</v>
          </cell>
          <cell r="N116">
            <v>185650</v>
          </cell>
          <cell r="P116">
            <v>185650</v>
          </cell>
        </row>
        <row r="117">
          <cell r="D117" t="str">
            <v>TUZVO</v>
          </cell>
          <cell r="F117" t="str">
            <v>077 15 02</v>
          </cell>
          <cell r="G117" t="str">
            <v>09413</v>
          </cell>
          <cell r="N117">
            <v>63650</v>
          </cell>
          <cell r="P117">
            <v>63650</v>
          </cell>
        </row>
        <row r="118">
          <cell r="D118" t="str">
            <v>VŠMU</v>
          </cell>
          <cell r="F118" t="str">
            <v>077 15 02</v>
          </cell>
          <cell r="G118" t="str">
            <v>09413</v>
          </cell>
          <cell r="N118">
            <v>46400</v>
          </cell>
          <cell r="P118">
            <v>46400</v>
          </cell>
        </row>
        <row r="119">
          <cell r="D119" t="str">
            <v>VŠVU</v>
          </cell>
          <cell r="F119" t="str">
            <v>077 15 02</v>
          </cell>
          <cell r="G119" t="str">
            <v>09413</v>
          </cell>
          <cell r="N119">
            <v>27850</v>
          </cell>
          <cell r="P119">
            <v>27850</v>
          </cell>
        </row>
        <row r="120">
          <cell r="D120" t="str">
            <v>AU</v>
          </cell>
          <cell r="F120" t="str">
            <v>077 15 02</v>
          </cell>
          <cell r="G120" t="str">
            <v>09413</v>
          </cell>
          <cell r="N120">
            <v>23150</v>
          </cell>
          <cell r="P120">
            <v>23150</v>
          </cell>
        </row>
        <row r="121">
          <cell r="D121" t="str">
            <v>KU</v>
          </cell>
          <cell r="F121" t="str">
            <v>077 15 02</v>
          </cell>
          <cell r="G121" t="str">
            <v>09413</v>
          </cell>
          <cell r="N121">
            <v>115300</v>
          </cell>
          <cell r="P121">
            <v>115300</v>
          </cell>
        </row>
        <row r="122">
          <cell r="D122" t="str">
            <v>UJS</v>
          </cell>
          <cell r="F122" t="str">
            <v>077 15 02</v>
          </cell>
          <cell r="G122" t="str">
            <v>09413</v>
          </cell>
          <cell r="N122">
            <v>63400</v>
          </cell>
          <cell r="P122">
            <v>63400</v>
          </cell>
        </row>
        <row r="123">
          <cell r="D123" t="str">
            <v>UK</v>
          </cell>
          <cell r="F123" t="str">
            <v>077 15 02</v>
          </cell>
          <cell r="G123" t="str">
            <v>09413</v>
          </cell>
          <cell r="N123">
            <v>539010</v>
          </cell>
          <cell r="P123">
            <v>539010</v>
          </cell>
        </row>
        <row r="124">
          <cell r="D124" t="str">
            <v>UPJŠ</v>
          </cell>
          <cell r="F124" t="str">
            <v>077 15 02</v>
          </cell>
          <cell r="G124" t="str">
            <v>09413</v>
          </cell>
          <cell r="N124">
            <v>145350</v>
          </cell>
          <cell r="P124">
            <v>145350</v>
          </cell>
        </row>
        <row r="125">
          <cell r="D125" t="str">
            <v>PU</v>
          </cell>
          <cell r="F125" t="str">
            <v>077 15 02</v>
          </cell>
          <cell r="G125" t="str">
            <v>09413</v>
          </cell>
          <cell r="N125">
            <v>121230</v>
          </cell>
          <cell r="P125">
            <v>121230</v>
          </cell>
        </row>
        <row r="126">
          <cell r="D126" t="str">
            <v>UCM</v>
          </cell>
          <cell r="F126" t="str">
            <v>077 15 02</v>
          </cell>
          <cell r="G126" t="str">
            <v>09413</v>
          </cell>
          <cell r="N126">
            <v>51840</v>
          </cell>
          <cell r="P126">
            <v>51840</v>
          </cell>
        </row>
        <row r="127">
          <cell r="D127" t="str">
            <v>UVLF</v>
          </cell>
          <cell r="F127" t="str">
            <v>077 15 02</v>
          </cell>
          <cell r="G127" t="str">
            <v>09413</v>
          </cell>
          <cell r="N127">
            <v>0</v>
          </cell>
          <cell r="P127">
            <v>0</v>
          </cell>
        </row>
        <row r="128">
          <cell r="D128" t="str">
            <v>UKF</v>
          </cell>
          <cell r="F128" t="str">
            <v>077 15 02</v>
          </cell>
          <cell r="G128" t="str">
            <v>09413</v>
          </cell>
          <cell r="N128">
            <v>150750</v>
          </cell>
          <cell r="P128">
            <v>150750</v>
          </cell>
        </row>
        <row r="129">
          <cell r="D129" t="str">
            <v>UMB</v>
          </cell>
          <cell r="F129" t="str">
            <v>077 15 02</v>
          </cell>
          <cell r="G129" t="str">
            <v>09413</v>
          </cell>
          <cell r="N129">
            <v>98460</v>
          </cell>
          <cell r="P129">
            <v>98460</v>
          </cell>
        </row>
        <row r="130">
          <cell r="D130" t="str">
            <v>TVU</v>
          </cell>
          <cell r="F130" t="str">
            <v>077 15 02</v>
          </cell>
          <cell r="G130" t="str">
            <v>09413</v>
          </cell>
          <cell r="N130">
            <v>74160</v>
          </cell>
          <cell r="P130">
            <v>74160</v>
          </cell>
        </row>
        <row r="131">
          <cell r="D131" t="str">
            <v>STU</v>
          </cell>
          <cell r="F131" t="str">
            <v>077 15 02</v>
          </cell>
          <cell r="G131" t="str">
            <v>09413</v>
          </cell>
          <cell r="N131">
            <v>1379340</v>
          </cell>
          <cell r="P131">
            <v>1379340</v>
          </cell>
        </row>
        <row r="132">
          <cell r="D132" t="str">
            <v>TUKE</v>
          </cell>
          <cell r="F132" t="str">
            <v>077 15 02</v>
          </cell>
          <cell r="G132" t="str">
            <v>09413</v>
          </cell>
          <cell r="N132">
            <v>1121220</v>
          </cell>
          <cell r="P132">
            <v>1121220</v>
          </cell>
        </row>
        <row r="133">
          <cell r="D133" t="str">
            <v>ŽU</v>
          </cell>
          <cell r="F133" t="str">
            <v>077 15 02</v>
          </cell>
          <cell r="G133" t="str">
            <v>09413</v>
          </cell>
          <cell r="N133">
            <v>531720</v>
          </cell>
          <cell r="P133">
            <v>531720</v>
          </cell>
        </row>
        <row r="134">
          <cell r="D134" t="str">
            <v>TUAD</v>
          </cell>
          <cell r="F134" t="str">
            <v>077 15 02</v>
          </cell>
          <cell r="G134" t="str">
            <v>09413</v>
          </cell>
          <cell r="N134">
            <v>164700</v>
          </cell>
          <cell r="P134">
            <v>164700</v>
          </cell>
        </row>
        <row r="135">
          <cell r="D135" t="str">
            <v>EU</v>
          </cell>
          <cell r="F135" t="str">
            <v>077 15 02</v>
          </cell>
          <cell r="G135" t="str">
            <v>09413</v>
          </cell>
          <cell r="N135">
            <v>0</v>
          </cell>
          <cell r="P135">
            <v>0</v>
          </cell>
        </row>
        <row r="136">
          <cell r="D136" t="str">
            <v>SPU</v>
          </cell>
          <cell r="F136" t="str">
            <v>077 15 02</v>
          </cell>
          <cell r="G136" t="str">
            <v>09413</v>
          </cell>
          <cell r="N136">
            <v>117540</v>
          </cell>
          <cell r="P136">
            <v>117540</v>
          </cell>
        </row>
        <row r="137">
          <cell r="D137" t="str">
            <v>TUZVO</v>
          </cell>
          <cell r="F137" t="str">
            <v>077 15 02</v>
          </cell>
          <cell r="G137" t="str">
            <v>09413</v>
          </cell>
          <cell r="N137">
            <v>53820</v>
          </cell>
          <cell r="P137">
            <v>53820</v>
          </cell>
        </row>
        <row r="138">
          <cell r="D138" t="str">
            <v>VŠMU</v>
          </cell>
          <cell r="F138" t="str">
            <v>077 15 02</v>
          </cell>
          <cell r="G138" t="str">
            <v>09413</v>
          </cell>
          <cell r="N138">
            <v>0</v>
          </cell>
          <cell r="P138">
            <v>0</v>
          </cell>
        </row>
        <row r="139">
          <cell r="D139" t="str">
            <v>VŠVU</v>
          </cell>
          <cell r="F139" t="str">
            <v>077 15 02</v>
          </cell>
          <cell r="G139" t="str">
            <v>09413</v>
          </cell>
          <cell r="N139">
            <v>0</v>
          </cell>
          <cell r="P139">
            <v>0</v>
          </cell>
        </row>
        <row r="140">
          <cell r="D140" t="str">
            <v>AU</v>
          </cell>
          <cell r="F140" t="str">
            <v>077 15 02</v>
          </cell>
          <cell r="G140" t="str">
            <v>09413</v>
          </cell>
          <cell r="N140">
            <v>0</v>
          </cell>
          <cell r="P140">
            <v>0</v>
          </cell>
        </row>
        <row r="141">
          <cell r="D141" t="str">
            <v>KU</v>
          </cell>
          <cell r="F141" t="str">
            <v>077 15 02</v>
          </cell>
          <cell r="G141" t="str">
            <v>09413</v>
          </cell>
          <cell r="N141">
            <v>55800</v>
          </cell>
          <cell r="P141">
            <v>55800</v>
          </cell>
        </row>
        <row r="142">
          <cell r="D142" t="str">
            <v>UJS</v>
          </cell>
          <cell r="F142" t="str">
            <v>077 15 02</v>
          </cell>
          <cell r="G142" t="str">
            <v>09413</v>
          </cell>
          <cell r="N142">
            <v>15030</v>
          </cell>
          <cell r="P142">
            <v>15030</v>
          </cell>
        </row>
        <row r="143">
          <cell r="D143" t="str">
            <v>UK</v>
          </cell>
          <cell r="F143" t="str">
            <v>077 15 03</v>
          </cell>
          <cell r="G143" t="str">
            <v>09607</v>
          </cell>
          <cell r="N143">
            <v>987927</v>
          </cell>
          <cell r="P143">
            <v>246981</v>
          </cell>
        </row>
        <row r="144">
          <cell r="D144" t="str">
            <v>UPJŠ</v>
          </cell>
          <cell r="F144" t="str">
            <v>077 15 03</v>
          </cell>
          <cell r="G144" t="str">
            <v>09607</v>
          </cell>
          <cell r="N144">
            <v>293486</v>
          </cell>
          <cell r="P144">
            <v>73371</v>
          </cell>
        </row>
        <row r="145">
          <cell r="D145" t="str">
            <v>PU</v>
          </cell>
          <cell r="F145" t="str">
            <v>077 15 03</v>
          </cell>
          <cell r="G145" t="str">
            <v>09607</v>
          </cell>
          <cell r="N145">
            <v>109257</v>
          </cell>
          <cell r="P145">
            <v>27315</v>
          </cell>
        </row>
        <row r="146">
          <cell r="D146" t="str">
            <v>UCM</v>
          </cell>
          <cell r="F146" t="str">
            <v>077 15 03</v>
          </cell>
          <cell r="G146" t="str">
            <v>09607</v>
          </cell>
          <cell r="N146">
            <v>112488</v>
          </cell>
          <cell r="P146">
            <v>28122</v>
          </cell>
        </row>
        <row r="147">
          <cell r="D147" t="str">
            <v>UVLF</v>
          </cell>
          <cell r="F147" t="str">
            <v>077 15 03</v>
          </cell>
          <cell r="G147" t="str">
            <v>09607</v>
          </cell>
          <cell r="N147">
            <v>128547</v>
          </cell>
          <cell r="P147">
            <v>32136</v>
          </cell>
        </row>
        <row r="148">
          <cell r="D148" t="str">
            <v>UKF</v>
          </cell>
          <cell r="F148" t="str">
            <v>077 15 03</v>
          </cell>
          <cell r="G148" t="str">
            <v>09607</v>
          </cell>
          <cell r="N148">
            <v>0</v>
          </cell>
          <cell r="P148">
            <v>0</v>
          </cell>
        </row>
        <row r="149">
          <cell r="D149" t="str">
            <v>UMB</v>
          </cell>
          <cell r="F149" t="str">
            <v>077 15 03</v>
          </cell>
          <cell r="G149" t="str">
            <v>09607</v>
          </cell>
          <cell r="N149">
            <v>35309</v>
          </cell>
          <cell r="P149">
            <v>8826</v>
          </cell>
        </row>
        <row r="150">
          <cell r="D150" t="str">
            <v>TVU</v>
          </cell>
          <cell r="F150" t="str">
            <v>077 15 03</v>
          </cell>
          <cell r="G150" t="str">
            <v>09607</v>
          </cell>
          <cell r="N150">
            <v>16410</v>
          </cell>
          <cell r="P150">
            <v>4104</v>
          </cell>
        </row>
        <row r="151">
          <cell r="D151" t="str">
            <v>STU</v>
          </cell>
          <cell r="F151" t="str">
            <v>077 15 03</v>
          </cell>
          <cell r="G151" t="str">
            <v>09607</v>
          </cell>
          <cell r="N151">
            <v>231015</v>
          </cell>
          <cell r="P151">
            <v>57753</v>
          </cell>
        </row>
        <row r="152">
          <cell r="D152" t="str">
            <v>TUKE</v>
          </cell>
          <cell r="F152" t="str">
            <v>077 15 03</v>
          </cell>
          <cell r="G152" t="str">
            <v>09607</v>
          </cell>
          <cell r="N152">
            <v>344384</v>
          </cell>
          <cell r="P152">
            <v>86097</v>
          </cell>
        </row>
        <row r="153">
          <cell r="D153" t="str">
            <v>ŽU</v>
          </cell>
          <cell r="F153" t="str">
            <v>077 15 03</v>
          </cell>
          <cell r="G153" t="str">
            <v>09607</v>
          </cell>
          <cell r="N153">
            <v>510710</v>
          </cell>
          <cell r="P153">
            <v>127677</v>
          </cell>
        </row>
        <row r="154">
          <cell r="D154" t="str">
            <v>TUAD</v>
          </cell>
          <cell r="F154" t="str">
            <v>077 15 03</v>
          </cell>
          <cell r="G154" t="str">
            <v>09607</v>
          </cell>
          <cell r="N154">
            <v>10180</v>
          </cell>
          <cell r="P154">
            <v>2544</v>
          </cell>
        </row>
        <row r="155">
          <cell r="D155" t="str">
            <v>EU</v>
          </cell>
          <cell r="F155" t="str">
            <v>077 15 03</v>
          </cell>
          <cell r="G155" t="str">
            <v>09607</v>
          </cell>
          <cell r="N155">
            <v>45598</v>
          </cell>
          <cell r="P155">
            <v>11400</v>
          </cell>
        </row>
        <row r="156">
          <cell r="D156" t="str">
            <v>SPU</v>
          </cell>
          <cell r="F156" t="str">
            <v>077 15 03</v>
          </cell>
          <cell r="G156" t="str">
            <v>09607</v>
          </cell>
          <cell r="N156">
            <v>45371</v>
          </cell>
          <cell r="P156">
            <v>11343</v>
          </cell>
        </row>
        <row r="157">
          <cell r="D157" t="str">
            <v>TUZVO</v>
          </cell>
          <cell r="F157" t="str">
            <v>077 15 03</v>
          </cell>
          <cell r="G157" t="str">
            <v>09607</v>
          </cell>
          <cell r="N157">
            <v>61199</v>
          </cell>
          <cell r="P157">
            <v>15300</v>
          </cell>
        </row>
        <row r="158">
          <cell r="D158" t="str">
            <v>VŠMU</v>
          </cell>
          <cell r="F158" t="str">
            <v>077 15 03</v>
          </cell>
          <cell r="G158" t="str">
            <v>09607</v>
          </cell>
          <cell r="N158">
            <v>0</v>
          </cell>
          <cell r="P158">
            <v>0</v>
          </cell>
        </row>
        <row r="159">
          <cell r="D159" t="str">
            <v>VŠVU</v>
          </cell>
          <cell r="F159" t="str">
            <v>077 15 03</v>
          </cell>
          <cell r="G159" t="str">
            <v>09607</v>
          </cell>
          <cell r="N159">
            <v>0</v>
          </cell>
          <cell r="P159">
            <v>0</v>
          </cell>
        </row>
        <row r="160">
          <cell r="D160" t="str">
            <v>AU</v>
          </cell>
          <cell r="F160" t="str">
            <v>077 15 03</v>
          </cell>
          <cell r="G160" t="str">
            <v>09607</v>
          </cell>
          <cell r="N160">
            <v>0</v>
          </cell>
          <cell r="P160">
            <v>0</v>
          </cell>
        </row>
        <row r="161">
          <cell r="D161" t="str">
            <v>KU</v>
          </cell>
          <cell r="F161" t="str">
            <v>077 15 03</v>
          </cell>
          <cell r="G161" t="str">
            <v>09607</v>
          </cell>
          <cell r="N161">
            <v>31677</v>
          </cell>
          <cell r="P161">
            <v>7920</v>
          </cell>
        </row>
        <row r="162">
          <cell r="D162" t="str">
            <v>UJS</v>
          </cell>
          <cell r="F162" t="str">
            <v>077 15 03</v>
          </cell>
          <cell r="G162" t="str">
            <v>09607</v>
          </cell>
          <cell r="N162">
            <v>1620</v>
          </cell>
          <cell r="P162">
            <v>1620</v>
          </cell>
        </row>
        <row r="163">
          <cell r="D163" t="str">
            <v>UK</v>
          </cell>
          <cell r="F163" t="str">
            <v>077 15 03</v>
          </cell>
          <cell r="G163" t="str">
            <v>09606</v>
          </cell>
          <cell r="N163">
            <v>5865746</v>
          </cell>
          <cell r="P163">
            <v>3421684</v>
          </cell>
        </row>
        <row r="164">
          <cell r="D164" t="str">
            <v>UPJŠ</v>
          </cell>
          <cell r="F164" t="str">
            <v>077 15 03</v>
          </cell>
          <cell r="G164" t="str">
            <v>09606</v>
          </cell>
          <cell r="N164">
            <v>1262771</v>
          </cell>
          <cell r="P164">
            <v>736617</v>
          </cell>
        </row>
        <row r="165">
          <cell r="D165" t="str">
            <v>PU</v>
          </cell>
          <cell r="F165" t="str">
            <v>077 15 03</v>
          </cell>
          <cell r="G165" t="str">
            <v>09606</v>
          </cell>
          <cell r="N165">
            <v>1251636</v>
          </cell>
          <cell r="P165">
            <v>730121</v>
          </cell>
        </row>
        <row r="166">
          <cell r="D166" t="str">
            <v>UCM</v>
          </cell>
          <cell r="F166" t="str">
            <v>077 15 03</v>
          </cell>
          <cell r="G166" t="str">
            <v>09606</v>
          </cell>
          <cell r="N166">
            <v>168432</v>
          </cell>
          <cell r="P166">
            <v>98252</v>
          </cell>
        </row>
        <row r="167">
          <cell r="D167" t="str">
            <v>UVLF</v>
          </cell>
          <cell r="F167" t="str">
            <v>077 15 03</v>
          </cell>
          <cell r="G167" t="str">
            <v>09606</v>
          </cell>
          <cell r="N167">
            <v>420903</v>
          </cell>
          <cell r="P167">
            <v>245525</v>
          </cell>
        </row>
        <row r="168">
          <cell r="D168" t="str">
            <v>UKF</v>
          </cell>
          <cell r="F168" t="str">
            <v>077 15 03</v>
          </cell>
          <cell r="G168" t="str">
            <v>09606</v>
          </cell>
          <cell r="N168">
            <v>1352693</v>
          </cell>
          <cell r="P168">
            <v>789068</v>
          </cell>
        </row>
        <row r="169">
          <cell r="D169" t="str">
            <v>UMB</v>
          </cell>
          <cell r="F169" t="str">
            <v>077 15 03</v>
          </cell>
          <cell r="G169" t="str">
            <v>09606</v>
          </cell>
          <cell r="N169">
            <v>1669921</v>
          </cell>
          <cell r="P169">
            <v>974120</v>
          </cell>
        </row>
        <row r="170">
          <cell r="D170" t="str">
            <v>TVU</v>
          </cell>
          <cell r="F170" t="str">
            <v>077 15 03</v>
          </cell>
          <cell r="G170" t="str">
            <v>09606</v>
          </cell>
          <cell r="N170">
            <v>274011</v>
          </cell>
          <cell r="P170">
            <v>159838</v>
          </cell>
        </row>
        <row r="171">
          <cell r="D171" t="str">
            <v>STU</v>
          </cell>
          <cell r="F171" t="str">
            <v>077 15 03</v>
          </cell>
          <cell r="G171" t="str">
            <v>09606</v>
          </cell>
          <cell r="N171">
            <v>4601205</v>
          </cell>
          <cell r="P171">
            <v>2684038</v>
          </cell>
        </row>
        <row r="172">
          <cell r="D172" t="str">
            <v>TUKE</v>
          </cell>
          <cell r="F172" t="str">
            <v>077 15 03</v>
          </cell>
          <cell r="G172" t="str">
            <v>09606</v>
          </cell>
          <cell r="N172">
            <v>3408156</v>
          </cell>
          <cell r="P172">
            <v>1988091</v>
          </cell>
        </row>
        <row r="173">
          <cell r="D173" t="str">
            <v>ŽU</v>
          </cell>
          <cell r="F173" t="str">
            <v>077 15 03</v>
          </cell>
          <cell r="G173" t="str">
            <v>09606</v>
          </cell>
          <cell r="N173">
            <v>2513448</v>
          </cell>
          <cell r="P173">
            <v>1466178</v>
          </cell>
        </row>
        <row r="174">
          <cell r="D174" t="str">
            <v>TUAD</v>
          </cell>
          <cell r="F174" t="str">
            <v>077 15 03</v>
          </cell>
          <cell r="G174" t="str">
            <v>09606</v>
          </cell>
          <cell r="N174">
            <v>87982</v>
          </cell>
          <cell r="P174">
            <v>51324</v>
          </cell>
        </row>
        <row r="175">
          <cell r="D175" t="str">
            <v>EU</v>
          </cell>
          <cell r="F175" t="str">
            <v>077 15 03</v>
          </cell>
          <cell r="G175" t="str">
            <v>09606</v>
          </cell>
          <cell r="N175">
            <v>1751516</v>
          </cell>
          <cell r="P175">
            <v>1021720</v>
          </cell>
        </row>
        <row r="176">
          <cell r="D176" t="str">
            <v>SPU</v>
          </cell>
          <cell r="F176" t="str">
            <v>077 15 03</v>
          </cell>
          <cell r="G176" t="str">
            <v>09606</v>
          </cell>
          <cell r="N176">
            <v>1197711</v>
          </cell>
          <cell r="P176">
            <v>698663</v>
          </cell>
        </row>
        <row r="177">
          <cell r="D177" t="str">
            <v>TUZVO</v>
          </cell>
          <cell r="F177" t="str">
            <v>077 15 03</v>
          </cell>
          <cell r="G177" t="str">
            <v>09606</v>
          </cell>
          <cell r="N177">
            <v>579721</v>
          </cell>
          <cell r="P177">
            <v>338170</v>
          </cell>
        </row>
        <row r="178">
          <cell r="D178" t="str">
            <v>VŠMU</v>
          </cell>
          <cell r="F178" t="str">
            <v>077 15 03</v>
          </cell>
          <cell r="G178" t="str">
            <v>09606</v>
          </cell>
          <cell r="N178">
            <v>0</v>
          </cell>
          <cell r="P178">
            <v>0</v>
          </cell>
        </row>
        <row r="179">
          <cell r="D179" t="str">
            <v>VŠVU</v>
          </cell>
          <cell r="F179" t="str">
            <v>077 15 03</v>
          </cell>
          <cell r="G179" t="str">
            <v>09606</v>
          </cell>
          <cell r="N179">
            <v>0</v>
          </cell>
          <cell r="P179">
            <v>0</v>
          </cell>
        </row>
        <row r="180">
          <cell r="D180" t="str">
            <v>AU</v>
          </cell>
          <cell r="F180" t="str">
            <v>077 15 03</v>
          </cell>
          <cell r="G180" t="str">
            <v>09606</v>
          </cell>
          <cell r="N180">
            <v>79808</v>
          </cell>
          <cell r="P180">
            <v>46557</v>
          </cell>
        </row>
        <row r="181">
          <cell r="D181" t="str">
            <v>KU</v>
          </cell>
          <cell r="F181" t="str">
            <v>077 15 03</v>
          </cell>
          <cell r="G181" t="str">
            <v>09606</v>
          </cell>
          <cell r="N181">
            <v>343531</v>
          </cell>
          <cell r="P181">
            <v>200396</v>
          </cell>
        </row>
        <row r="182">
          <cell r="D182" t="str">
            <v>UJS</v>
          </cell>
          <cell r="F182" t="str">
            <v>077 15 03</v>
          </cell>
          <cell r="G182" t="str">
            <v>09606</v>
          </cell>
          <cell r="N182">
            <v>312610</v>
          </cell>
          <cell r="P182">
            <v>182357</v>
          </cell>
        </row>
        <row r="183">
          <cell r="D183" t="str">
            <v>UK</v>
          </cell>
          <cell r="F183" t="str">
            <v>077 15 03</v>
          </cell>
          <cell r="G183" t="str">
            <v>0820</v>
          </cell>
          <cell r="N183">
            <v>113824</v>
          </cell>
          <cell r="P183">
            <v>66396</v>
          </cell>
        </row>
        <row r="184">
          <cell r="D184" t="str">
            <v>UPJŠ</v>
          </cell>
          <cell r="F184" t="str">
            <v>077 15 03</v>
          </cell>
          <cell r="G184" t="str">
            <v>0820</v>
          </cell>
          <cell r="N184">
            <v>35505</v>
          </cell>
          <cell r="P184">
            <v>20713</v>
          </cell>
        </row>
        <row r="185">
          <cell r="D185" t="str">
            <v>PU</v>
          </cell>
          <cell r="F185" t="str">
            <v>077 15 03</v>
          </cell>
          <cell r="G185" t="str">
            <v>0820</v>
          </cell>
          <cell r="N185">
            <v>42325</v>
          </cell>
          <cell r="P185">
            <v>24689</v>
          </cell>
        </row>
        <row r="186">
          <cell r="D186" t="str">
            <v>UCM</v>
          </cell>
          <cell r="F186" t="str">
            <v>077 15 03</v>
          </cell>
          <cell r="G186" t="str">
            <v>0820</v>
          </cell>
          <cell r="N186">
            <v>24130</v>
          </cell>
          <cell r="P186">
            <v>14077</v>
          </cell>
        </row>
        <row r="187">
          <cell r="D187" t="str">
            <v>UVLF</v>
          </cell>
          <cell r="F187" t="str">
            <v>077 15 03</v>
          </cell>
          <cell r="G187" t="str">
            <v>0820</v>
          </cell>
          <cell r="N187">
            <v>11374</v>
          </cell>
          <cell r="P187">
            <v>6636</v>
          </cell>
        </row>
        <row r="188">
          <cell r="D188" t="str">
            <v>UKF</v>
          </cell>
          <cell r="F188" t="str">
            <v>077 15 03</v>
          </cell>
          <cell r="G188" t="str">
            <v>0820</v>
          </cell>
          <cell r="N188">
            <v>33653</v>
          </cell>
          <cell r="P188">
            <v>19629</v>
          </cell>
        </row>
        <row r="189">
          <cell r="D189" t="str">
            <v>UMB</v>
          </cell>
          <cell r="F189" t="str">
            <v>077 15 03</v>
          </cell>
          <cell r="G189" t="str">
            <v>0820</v>
          </cell>
          <cell r="N189">
            <v>30862</v>
          </cell>
          <cell r="P189">
            <v>18004</v>
          </cell>
        </row>
        <row r="190">
          <cell r="D190" t="str">
            <v>TVU</v>
          </cell>
          <cell r="F190" t="str">
            <v>077 15 03</v>
          </cell>
          <cell r="G190" t="str">
            <v>0820</v>
          </cell>
          <cell r="N190">
            <v>23763</v>
          </cell>
          <cell r="P190">
            <v>13861</v>
          </cell>
        </row>
        <row r="191">
          <cell r="D191" t="str">
            <v>STU</v>
          </cell>
          <cell r="F191" t="str">
            <v>077 15 03</v>
          </cell>
          <cell r="G191" t="str">
            <v>0820</v>
          </cell>
          <cell r="N191">
            <v>65788</v>
          </cell>
          <cell r="P191">
            <v>38375</v>
          </cell>
        </row>
        <row r="192">
          <cell r="D192" t="str">
            <v>TUKE</v>
          </cell>
          <cell r="F192" t="str">
            <v>077 15 03</v>
          </cell>
          <cell r="G192" t="str">
            <v>0820</v>
          </cell>
          <cell r="N192">
            <v>68375</v>
          </cell>
          <cell r="P192">
            <v>39886</v>
          </cell>
        </row>
        <row r="193">
          <cell r="D193" t="str">
            <v>ŽU</v>
          </cell>
          <cell r="F193" t="str">
            <v>077 15 03</v>
          </cell>
          <cell r="G193" t="str">
            <v>0820</v>
          </cell>
          <cell r="N193">
            <v>43285</v>
          </cell>
          <cell r="P193">
            <v>25249</v>
          </cell>
        </row>
        <row r="194">
          <cell r="D194" t="str">
            <v>TUAD</v>
          </cell>
          <cell r="F194" t="str">
            <v>077 15 03</v>
          </cell>
          <cell r="G194" t="str">
            <v>0820</v>
          </cell>
          <cell r="N194">
            <v>15560</v>
          </cell>
          <cell r="P194">
            <v>9078</v>
          </cell>
        </row>
        <row r="195">
          <cell r="D195" t="str">
            <v>EU</v>
          </cell>
          <cell r="F195" t="str">
            <v>077 15 03</v>
          </cell>
          <cell r="G195" t="str">
            <v>0820</v>
          </cell>
          <cell r="N195">
            <v>41325</v>
          </cell>
          <cell r="P195">
            <v>24108</v>
          </cell>
        </row>
        <row r="196">
          <cell r="D196" t="str">
            <v>SPU</v>
          </cell>
          <cell r="F196" t="str">
            <v>077 15 03</v>
          </cell>
          <cell r="G196" t="str">
            <v>0820</v>
          </cell>
          <cell r="N196">
            <v>23606</v>
          </cell>
          <cell r="P196">
            <v>13769</v>
          </cell>
        </row>
        <row r="197">
          <cell r="D197" t="str">
            <v>TUZVO</v>
          </cell>
          <cell r="F197" t="str">
            <v>077 15 03</v>
          </cell>
          <cell r="G197" t="str">
            <v>0820</v>
          </cell>
          <cell r="N197">
            <v>8277</v>
          </cell>
          <cell r="P197">
            <v>4830</v>
          </cell>
        </row>
        <row r="198">
          <cell r="D198" t="str">
            <v>VŠMU</v>
          </cell>
          <cell r="F198" t="str">
            <v>077 15 03</v>
          </cell>
          <cell r="G198" t="str">
            <v>0820</v>
          </cell>
          <cell r="N198">
            <v>6133</v>
          </cell>
          <cell r="P198">
            <v>3577</v>
          </cell>
        </row>
        <row r="199">
          <cell r="D199" t="str">
            <v>VŠVU</v>
          </cell>
          <cell r="F199" t="str">
            <v>077 15 03</v>
          </cell>
          <cell r="G199" t="str">
            <v>0820</v>
          </cell>
          <cell r="N199">
            <v>3683</v>
          </cell>
          <cell r="P199">
            <v>2149</v>
          </cell>
        </row>
        <row r="200">
          <cell r="D200" t="str">
            <v>AU</v>
          </cell>
          <cell r="F200" t="str">
            <v>077 15 03</v>
          </cell>
          <cell r="G200" t="str">
            <v>0820</v>
          </cell>
          <cell r="N200">
            <v>3104</v>
          </cell>
          <cell r="P200">
            <v>1812</v>
          </cell>
        </row>
        <row r="201">
          <cell r="D201" t="str">
            <v>KU</v>
          </cell>
          <cell r="F201" t="str">
            <v>077 15 03</v>
          </cell>
          <cell r="G201" t="str">
            <v>0820</v>
          </cell>
          <cell r="N201">
            <v>13689</v>
          </cell>
          <cell r="P201">
            <v>7987</v>
          </cell>
        </row>
        <row r="202">
          <cell r="D202" t="str">
            <v>UJS</v>
          </cell>
          <cell r="F202" t="str">
            <v>077 15 03</v>
          </cell>
          <cell r="G202" t="str">
            <v>0820</v>
          </cell>
          <cell r="N202">
            <v>7739</v>
          </cell>
          <cell r="P202">
            <v>4515</v>
          </cell>
        </row>
        <row r="203">
          <cell r="D203" t="str">
            <v>PU</v>
          </cell>
          <cell r="F203" t="str">
            <v>077 15 03</v>
          </cell>
          <cell r="G203" t="str">
            <v>0820</v>
          </cell>
          <cell r="N203">
            <v>50000</v>
          </cell>
          <cell r="P203">
            <v>50000</v>
          </cell>
        </row>
        <row r="204">
          <cell r="D204" t="str">
            <v>STU</v>
          </cell>
          <cell r="F204" t="str">
            <v>077 15 03</v>
          </cell>
          <cell r="G204" t="str">
            <v>0810</v>
          </cell>
          <cell r="N204">
            <v>0</v>
          </cell>
          <cell r="P204">
            <v>0</v>
          </cell>
        </row>
        <row r="205">
          <cell r="D205" t="str">
            <v>UMB</v>
          </cell>
          <cell r="F205" t="str">
            <v>077 15 03</v>
          </cell>
          <cell r="G205" t="str">
            <v>0820</v>
          </cell>
          <cell r="N205">
            <v>0</v>
          </cell>
          <cell r="P205">
            <v>0</v>
          </cell>
        </row>
        <row r="206">
          <cell r="D206" t="str">
            <v>SPU</v>
          </cell>
          <cell r="F206" t="str">
            <v>077 15 03</v>
          </cell>
          <cell r="G206" t="str">
            <v>0820</v>
          </cell>
          <cell r="N206">
            <v>0</v>
          </cell>
          <cell r="P206">
            <v>0</v>
          </cell>
        </row>
        <row r="207">
          <cell r="D207" t="str">
            <v>TUZVO</v>
          </cell>
          <cell r="F207" t="str">
            <v>077 15 03</v>
          </cell>
          <cell r="G207" t="str">
            <v>0820</v>
          </cell>
          <cell r="N207">
            <v>50000</v>
          </cell>
          <cell r="P207">
            <v>49999</v>
          </cell>
        </row>
        <row r="208">
          <cell r="D208" t="str">
            <v>VŠMU</v>
          </cell>
          <cell r="F208" t="str">
            <v>077 15 03</v>
          </cell>
          <cell r="G208" t="str">
            <v>0820</v>
          </cell>
          <cell r="N208">
            <v>0</v>
          </cell>
          <cell r="P208">
            <v>0</v>
          </cell>
        </row>
        <row r="209">
          <cell r="D209" t="str">
            <v>KU</v>
          </cell>
          <cell r="F209" t="str">
            <v>077 15 03</v>
          </cell>
          <cell r="G209" t="str">
            <v>0820</v>
          </cell>
          <cell r="N209">
            <v>15000</v>
          </cell>
          <cell r="P209">
            <v>15000</v>
          </cell>
        </row>
        <row r="210">
          <cell r="D210" t="str">
            <v>UK</v>
          </cell>
          <cell r="F210" t="str">
            <v>077 11 01</v>
          </cell>
          <cell r="G210" t="str">
            <v>09413</v>
          </cell>
          <cell r="N210">
            <v>173791</v>
          </cell>
          <cell r="P210">
            <v>101381</v>
          </cell>
        </row>
        <row r="211">
          <cell r="D211" t="str">
            <v>UK</v>
          </cell>
          <cell r="F211" t="str">
            <v>077 11 01</v>
          </cell>
          <cell r="G211" t="str">
            <v>09413</v>
          </cell>
          <cell r="N211">
            <v>125998</v>
          </cell>
          <cell r="P211">
            <v>73500</v>
          </cell>
        </row>
        <row r="212">
          <cell r="D212" t="str">
            <v>PU</v>
          </cell>
          <cell r="F212" t="str">
            <v>077 11 01</v>
          </cell>
          <cell r="G212" t="str">
            <v>09413</v>
          </cell>
          <cell r="N212">
            <v>108620</v>
          </cell>
          <cell r="P212">
            <v>63364</v>
          </cell>
        </row>
        <row r="213">
          <cell r="D213" t="str">
            <v>PU</v>
          </cell>
          <cell r="F213" t="str">
            <v>077 11 01</v>
          </cell>
          <cell r="G213" t="str">
            <v>09413</v>
          </cell>
          <cell r="N213">
            <v>173791</v>
          </cell>
          <cell r="P213">
            <v>101381</v>
          </cell>
        </row>
        <row r="214">
          <cell r="D214" t="str">
            <v>TVU</v>
          </cell>
          <cell r="F214" t="str">
            <v>077 11 01</v>
          </cell>
          <cell r="G214" t="str">
            <v>09413</v>
          </cell>
          <cell r="N214">
            <v>86896</v>
          </cell>
          <cell r="P214">
            <v>50687</v>
          </cell>
        </row>
        <row r="215">
          <cell r="D215" t="str">
            <v>KU</v>
          </cell>
          <cell r="F215" t="str">
            <v>077 11 01</v>
          </cell>
          <cell r="G215" t="str">
            <v>09413</v>
          </cell>
          <cell r="N215">
            <v>260687</v>
          </cell>
          <cell r="P215">
            <v>152068</v>
          </cell>
        </row>
        <row r="216">
          <cell r="D216" t="str">
            <v>UJS</v>
          </cell>
          <cell r="F216" t="str">
            <v>077 11 01</v>
          </cell>
          <cell r="G216" t="str">
            <v>09413</v>
          </cell>
          <cell r="N216">
            <v>43448</v>
          </cell>
          <cell r="P216">
            <v>25347</v>
          </cell>
        </row>
        <row r="217">
          <cell r="D217" t="str">
            <v>UK</v>
          </cell>
          <cell r="F217" t="str">
            <v>077 11 01</v>
          </cell>
          <cell r="G217" t="str">
            <v>09413</v>
          </cell>
          <cell r="N217">
            <v>319657</v>
          </cell>
          <cell r="P217">
            <v>186466</v>
          </cell>
        </row>
        <row r="218">
          <cell r="D218" t="str">
            <v>UPJŠ</v>
          </cell>
          <cell r="F218" t="str">
            <v>077 11 01</v>
          </cell>
          <cell r="G218" t="str">
            <v>09413</v>
          </cell>
          <cell r="N218">
            <v>101049</v>
          </cell>
          <cell r="P218">
            <v>58947</v>
          </cell>
        </row>
        <row r="219">
          <cell r="D219" t="str">
            <v>PU</v>
          </cell>
          <cell r="F219" t="str">
            <v>077 11 01</v>
          </cell>
          <cell r="G219" t="str">
            <v>09413</v>
          </cell>
          <cell r="N219">
            <v>346521</v>
          </cell>
          <cell r="P219">
            <v>202139</v>
          </cell>
        </row>
        <row r="220">
          <cell r="D220" t="str">
            <v>UCM</v>
          </cell>
          <cell r="F220" t="str">
            <v>077 11 01</v>
          </cell>
          <cell r="G220" t="str">
            <v>09413</v>
          </cell>
          <cell r="N220">
            <v>5078</v>
          </cell>
          <cell r="P220">
            <v>2961</v>
          </cell>
        </row>
        <row r="221">
          <cell r="D221" t="str">
            <v>UKF</v>
          </cell>
          <cell r="F221" t="str">
            <v>077 11 01</v>
          </cell>
          <cell r="G221" t="str">
            <v>09413</v>
          </cell>
          <cell r="N221">
            <v>235153</v>
          </cell>
          <cell r="P221">
            <v>137172</v>
          </cell>
        </row>
        <row r="222">
          <cell r="D222" t="str">
            <v>UMB</v>
          </cell>
          <cell r="F222" t="str">
            <v>077 11 01</v>
          </cell>
          <cell r="G222" t="str">
            <v>09413</v>
          </cell>
          <cell r="N222">
            <v>158369</v>
          </cell>
          <cell r="P222">
            <v>92379</v>
          </cell>
        </row>
        <row r="223">
          <cell r="D223" t="str">
            <v>TVU</v>
          </cell>
          <cell r="F223" t="str">
            <v>077 11 01</v>
          </cell>
          <cell r="G223" t="str">
            <v>09413</v>
          </cell>
          <cell r="N223">
            <v>130639</v>
          </cell>
          <cell r="P223">
            <v>76209</v>
          </cell>
        </row>
        <row r="224">
          <cell r="D224" t="str">
            <v>ŽU</v>
          </cell>
          <cell r="F224" t="str">
            <v>077 11 01</v>
          </cell>
          <cell r="G224" t="str">
            <v>09413</v>
          </cell>
          <cell r="N224">
            <v>16919</v>
          </cell>
          <cell r="P224">
            <v>9870</v>
          </cell>
        </row>
        <row r="225">
          <cell r="D225" t="str">
            <v>KU</v>
          </cell>
          <cell r="F225" t="str">
            <v>077 11 01</v>
          </cell>
          <cell r="G225" t="str">
            <v>09413</v>
          </cell>
          <cell r="N225">
            <v>72130</v>
          </cell>
          <cell r="P225">
            <v>42077</v>
          </cell>
        </row>
        <row r="226">
          <cell r="D226" t="str">
            <v>UJS</v>
          </cell>
          <cell r="F226" t="str">
            <v>077 11 01</v>
          </cell>
          <cell r="G226" t="str">
            <v>09413</v>
          </cell>
          <cell r="N226">
            <v>3160</v>
          </cell>
          <cell r="P226">
            <v>1841</v>
          </cell>
        </row>
        <row r="227">
          <cell r="D227" t="str">
            <v>UK</v>
          </cell>
          <cell r="F227" t="str">
            <v>077 11 01</v>
          </cell>
          <cell r="G227" t="str">
            <v>09413</v>
          </cell>
          <cell r="N227">
            <v>4398</v>
          </cell>
          <cell r="P227">
            <v>2569</v>
          </cell>
        </row>
        <row r="228">
          <cell r="D228" t="str">
            <v>UPJŠ</v>
          </cell>
          <cell r="F228" t="str">
            <v>077 11 01</v>
          </cell>
          <cell r="G228" t="str">
            <v>09413</v>
          </cell>
          <cell r="N228">
            <v>2138</v>
          </cell>
          <cell r="P228">
            <v>1246</v>
          </cell>
        </row>
        <row r="229">
          <cell r="D229" t="str">
            <v>PU</v>
          </cell>
          <cell r="F229" t="str">
            <v>077 11 01</v>
          </cell>
          <cell r="G229" t="str">
            <v>09413</v>
          </cell>
          <cell r="N229">
            <v>6990</v>
          </cell>
          <cell r="P229">
            <v>4081</v>
          </cell>
        </row>
        <row r="230">
          <cell r="D230" t="str">
            <v>UKF</v>
          </cell>
          <cell r="F230" t="str">
            <v>077 11 01</v>
          </cell>
          <cell r="G230" t="str">
            <v>09413</v>
          </cell>
          <cell r="N230">
            <v>0</v>
          </cell>
          <cell r="P230">
            <v>0</v>
          </cell>
        </row>
        <row r="231">
          <cell r="D231" t="str">
            <v>UMB</v>
          </cell>
          <cell r="F231" t="str">
            <v>077 11 01</v>
          </cell>
          <cell r="G231" t="str">
            <v>09413</v>
          </cell>
          <cell r="N231">
            <v>5331</v>
          </cell>
          <cell r="P231">
            <v>3108</v>
          </cell>
        </row>
        <row r="232">
          <cell r="D232" t="str">
            <v>TVU</v>
          </cell>
          <cell r="F232" t="str">
            <v>077 11 01</v>
          </cell>
          <cell r="G232" t="str">
            <v>09413</v>
          </cell>
          <cell r="N232">
            <v>3723</v>
          </cell>
          <cell r="P232">
            <v>2170</v>
          </cell>
        </row>
        <row r="233">
          <cell r="D233" t="str">
            <v>KU</v>
          </cell>
          <cell r="F233" t="str">
            <v>077 11 01</v>
          </cell>
          <cell r="G233" t="str">
            <v>09413</v>
          </cell>
          <cell r="N233">
            <v>12475</v>
          </cell>
          <cell r="P233">
            <v>7280</v>
          </cell>
        </row>
        <row r="234">
          <cell r="D234" t="str">
            <v>UK</v>
          </cell>
          <cell r="F234" t="str">
            <v>077 11 01</v>
          </cell>
          <cell r="G234" t="str">
            <v>09413</v>
          </cell>
          <cell r="N234">
            <v>85974706</v>
          </cell>
          <cell r="P234">
            <v>50151913</v>
          </cell>
        </row>
        <row r="235">
          <cell r="D235" t="str">
            <v>UPJŠ</v>
          </cell>
          <cell r="F235" t="str">
            <v>077 11 01</v>
          </cell>
          <cell r="G235" t="str">
            <v>09413</v>
          </cell>
          <cell r="N235">
            <v>28804441</v>
          </cell>
          <cell r="P235">
            <v>16802590</v>
          </cell>
        </row>
        <row r="236">
          <cell r="D236" t="str">
            <v>PU</v>
          </cell>
          <cell r="F236" t="str">
            <v>077 11 01</v>
          </cell>
          <cell r="G236" t="str">
            <v>09413</v>
          </cell>
          <cell r="N236">
            <v>19827742</v>
          </cell>
          <cell r="P236">
            <v>11566184</v>
          </cell>
        </row>
        <row r="237">
          <cell r="D237" t="str">
            <v>UCM</v>
          </cell>
          <cell r="F237" t="str">
            <v>077 11 01</v>
          </cell>
          <cell r="G237" t="str">
            <v>09413</v>
          </cell>
          <cell r="N237">
            <v>11919345</v>
          </cell>
          <cell r="P237">
            <v>6952953</v>
          </cell>
        </row>
        <row r="238">
          <cell r="D238" t="str">
            <v>UVLF</v>
          </cell>
          <cell r="F238" t="str">
            <v>077 11 01</v>
          </cell>
          <cell r="G238" t="str">
            <v>09413</v>
          </cell>
          <cell r="N238">
            <v>12928879</v>
          </cell>
          <cell r="P238">
            <v>7541849</v>
          </cell>
        </row>
        <row r="239">
          <cell r="D239" t="str">
            <v>UKF</v>
          </cell>
          <cell r="F239" t="str">
            <v>077 11 01</v>
          </cell>
          <cell r="G239" t="str">
            <v>09413</v>
          </cell>
          <cell r="N239">
            <v>17425320</v>
          </cell>
          <cell r="P239">
            <v>10164770</v>
          </cell>
        </row>
        <row r="240">
          <cell r="D240" t="str">
            <v>UMB</v>
          </cell>
          <cell r="F240" t="str">
            <v>077 11 01</v>
          </cell>
          <cell r="G240" t="str">
            <v>09413</v>
          </cell>
          <cell r="N240">
            <v>14007612</v>
          </cell>
          <cell r="P240">
            <v>8171107</v>
          </cell>
        </row>
        <row r="241">
          <cell r="D241" t="str">
            <v>TVU</v>
          </cell>
          <cell r="F241" t="str">
            <v>077 11 01</v>
          </cell>
          <cell r="G241" t="str">
            <v>09413</v>
          </cell>
          <cell r="N241">
            <v>11283327</v>
          </cell>
          <cell r="P241">
            <v>6581939</v>
          </cell>
        </row>
        <row r="242">
          <cell r="D242" t="str">
            <v>STU</v>
          </cell>
          <cell r="F242" t="str">
            <v>077 11 01</v>
          </cell>
          <cell r="G242" t="str">
            <v>09413</v>
          </cell>
          <cell r="N242">
            <v>48338956</v>
          </cell>
          <cell r="P242">
            <v>28197722</v>
          </cell>
        </row>
        <row r="243">
          <cell r="D243" t="str">
            <v>TUKE</v>
          </cell>
          <cell r="F243" t="str">
            <v>077 11 01</v>
          </cell>
          <cell r="G243" t="str">
            <v>09413</v>
          </cell>
          <cell r="N243">
            <v>40677281</v>
          </cell>
          <cell r="P243">
            <v>23728411</v>
          </cell>
        </row>
        <row r="244">
          <cell r="D244" t="str">
            <v>ŽU</v>
          </cell>
          <cell r="F244" t="str">
            <v>077 11 01</v>
          </cell>
          <cell r="G244" t="str">
            <v>09413</v>
          </cell>
          <cell r="N244">
            <v>26231083</v>
          </cell>
          <cell r="P244">
            <v>15301468</v>
          </cell>
        </row>
        <row r="245">
          <cell r="D245" t="str">
            <v>TUAD</v>
          </cell>
          <cell r="F245" t="str">
            <v>077 11 01</v>
          </cell>
          <cell r="G245" t="str">
            <v>09413</v>
          </cell>
          <cell r="N245">
            <v>9811869</v>
          </cell>
          <cell r="P245">
            <v>5723592</v>
          </cell>
        </row>
        <row r="246">
          <cell r="D246" t="str">
            <v>EU</v>
          </cell>
          <cell r="F246" t="str">
            <v>077 11 01</v>
          </cell>
          <cell r="G246" t="str">
            <v>09413</v>
          </cell>
          <cell r="N246">
            <v>16994459</v>
          </cell>
          <cell r="P246">
            <v>9913435</v>
          </cell>
        </row>
        <row r="247">
          <cell r="D247" t="str">
            <v>SPU</v>
          </cell>
          <cell r="F247" t="str">
            <v>077 11 01</v>
          </cell>
          <cell r="G247" t="str">
            <v>09413</v>
          </cell>
          <cell r="N247">
            <v>15782803</v>
          </cell>
          <cell r="P247">
            <v>9206638</v>
          </cell>
        </row>
        <row r="248">
          <cell r="D248" t="str">
            <v>TUZVO</v>
          </cell>
          <cell r="F248" t="str">
            <v>077 11 01</v>
          </cell>
          <cell r="G248" t="str">
            <v>09413</v>
          </cell>
          <cell r="N248">
            <v>7479927</v>
          </cell>
          <cell r="P248">
            <v>4363289</v>
          </cell>
        </row>
        <row r="249">
          <cell r="D249" t="str">
            <v>VŠMU</v>
          </cell>
          <cell r="F249" t="str">
            <v>077 11 01</v>
          </cell>
          <cell r="G249" t="str">
            <v>09413</v>
          </cell>
          <cell r="N249">
            <v>7479922</v>
          </cell>
          <cell r="P249">
            <v>4363289</v>
          </cell>
        </row>
        <row r="250">
          <cell r="D250" t="str">
            <v>VŠVU</v>
          </cell>
          <cell r="F250" t="str">
            <v>077 11 01</v>
          </cell>
          <cell r="G250" t="str">
            <v>09413</v>
          </cell>
          <cell r="N250">
            <v>5099274</v>
          </cell>
          <cell r="P250">
            <v>2974580</v>
          </cell>
        </row>
        <row r="251">
          <cell r="D251" t="str">
            <v>AU</v>
          </cell>
          <cell r="F251" t="str">
            <v>077 11 01</v>
          </cell>
          <cell r="G251" t="str">
            <v>09413</v>
          </cell>
          <cell r="N251">
            <v>4677210</v>
          </cell>
          <cell r="P251">
            <v>2728376</v>
          </cell>
        </row>
        <row r="252">
          <cell r="D252" t="str">
            <v>KU</v>
          </cell>
          <cell r="F252" t="str">
            <v>077 11 01</v>
          </cell>
          <cell r="G252" t="str">
            <v>09413</v>
          </cell>
          <cell r="N252">
            <v>7448464</v>
          </cell>
          <cell r="P252">
            <v>4344935</v>
          </cell>
        </row>
        <row r="253">
          <cell r="D253" t="str">
            <v>UJS</v>
          </cell>
          <cell r="F253" t="str">
            <v>077 11 01</v>
          </cell>
          <cell r="G253" t="str">
            <v>09413</v>
          </cell>
          <cell r="N253">
            <v>4072734</v>
          </cell>
          <cell r="P253">
            <v>2375765</v>
          </cell>
        </row>
        <row r="254">
          <cell r="D254" t="str">
            <v>UK</v>
          </cell>
          <cell r="F254" t="str">
            <v>077 12 01</v>
          </cell>
          <cell r="G254" t="str">
            <v>01402</v>
          </cell>
          <cell r="N254">
            <v>47264699</v>
          </cell>
          <cell r="P254">
            <v>27571075</v>
          </cell>
        </row>
        <row r="255">
          <cell r="D255" t="str">
            <v>UPJŠ</v>
          </cell>
          <cell r="F255" t="str">
            <v>077 12 01</v>
          </cell>
          <cell r="G255" t="str">
            <v>01402</v>
          </cell>
          <cell r="N255">
            <v>15115462</v>
          </cell>
          <cell r="P255">
            <v>8817354</v>
          </cell>
        </row>
        <row r="256">
          <cell r="D256" t="str">
            <v>PU</v>
          </cell>
          <cell r="F256" t="str">
            <v>077 12 01</v>
          </cell>
          <cell r="G256" t="str">
            <v>01402</v>
          </cell>
          <cell r="N256">
            <v>5541751</v>
          </cell>
          <cell r="P256">
            <v>3232691</v>
          </cell>
        </row>
        <row r="257">
          <cell r="D257" t="str">
            <v>UCM</v>
          </cell>
          <cell r="F257" t="str">
            <v>077 12 01</v>
          </cell>
          <cell r="G257" t="str">
            <v>01402</v>
          </cell>
          <cell r="N257">
            <v>4168089</v>
          </cell>
          <cell r="P257">
            <v>2431387</v>
          </cell>
        </row>
        <row r="258">
          <cell r="D258" t="str">
            <v>UVLF</v>
          </cell>
          <cell r="F258" t="str">
            <v>077 12 01</v>
          </cell>
          <cell r="G258" t="str">
            <v>01402</v>
          </cell>
          <cell r="N258">
            <v>3892950</v>
          </cell>
          <cell r="P258">
            <v>2270891</v>
          </cell>
        </row>
        <row r="259">
          <cell r="D259" t="str">
            <v>UKF</v>
          </cell>
          <cell r="F259" t="str">
            <v>077 12 01</v>
          </cell>
          <cell r="G259" t="str">
            <v>01402</v>
          </cell>
          <cell r="N259">
            <v>6859616</v>
          </cell>
          <cell r="P259">
            <v>4001445</v>
          </cell>
        </row>
        <row r="260">
          <cell r="D260" t="str">
            <v>UMB</v>
          </cell>
          <cell r="F260" t="str">
            <v>077 12 01</v>
          </cell>
          <cell r="G260" t="str">
            <v>01402</v>
          </cell>
          <cell r="N260">
            <v>6169843</v>
          </cell>
          <cell r="P260">
            <v>3599078</v>
          </cell>
        </row>
        <row r="261">
          <cell r="D261" t="str">
            <v>TVU</v>
          </cell>
          <cell r="F261" t="str">
            <v>077 12 01</v>
          </cell>
          <cell r="G261" t="str">
            <v>01402</v>
          </cell>
          <cell r="N261">
            <v>4252961</v>
          </cell>
          <cell r="P261">
            <v>2480891</v>
          </cell>
        </row>
        <row r="262">
          <cell r="D262" t="str">
            <v>STU</v>
          </cell>
          <cell r="F262" t="str">
            <v>077 12 01</v>
          </cell>
          <cell r="G262" t="str">
            <v>01402</v>
          </cell>
          <cell r="N262">
            <v>29492355</v>
          </cell>
          <cell r="P262">
            <v>17203872</v>
          </cell>
        </row>
        <row r="263">
          <cell r="D263" t="str">
            <v>TUKE</v>
          </cell>
          <cell r="F263" t="str">
            <v>077 12 01</v>
          </cell>
          <cell r="G263" t="str">
            <v>01402</v>
          </cell>
          <cell r="N263">
            <v>20805034</v>
          </cell>
          <cell r="P263">
            <v>12136271</v>
          </cell>
        </row>
        <row r="264">
          <cell r="D264" t="str">
            <v>ŽU</v>
          </cell>
          <cell r="F264" t="str">
            <v>077 12 01</v>
          </cell>
          <cell r="G264" t="str">
            <v>01402</v>
          </cell>
          <cell r="N264">
            <v>15003160</v>
          </cell>
          <cell r="P264">
            <v>8751841</v>
          </cell>
        </row>
        <row r="265">
          <cell r="D265" t="str">
            <v>TUAD</v>
          </cell>
          <cell r="F265" t="str">
            <v>077 12 01</v>
          </cell>
          <cell r="G265" t="str">
            <v>01402</v>
          </cell>
          <cell r="N265">
            <v>4813483</v>
          </cell>
          <cell r="P265">
            <v>2807868</v>
          </cell>
        </row>
        <row r="266">
          <cell r="D266" t="str">
            <v>EU</v>
          </cell>
          <cell r="F266" t="str">
            <v>077 12 01</v>
          </cell>
          <cell r="G266" t="str">
            <v>01402</v>
          </cell>
          <cell r="N266">
            <v>5007731</v>
          </cell>
          <cell r="P266">
            <v>2921177</v>
          </cell>
        </row>
        <row r="267">
          <cell r="D267" t="str">
            <v>SPU</v>
          </cell>
          <cell r="F267" t="str">
            <v>077 12 01</v>
          </cell>
          <cell r="G267" t="str">
            <v>01402</v>
          </cell>
          <cell r="N267">
            <v>8787226</v>
          </cell>
          <cell r="P267">
            <v>5125883</v>
          </cell>
        </row>
        <row r="268">
          <cell r="D268" t="str">
            <v>TUZVO</v>
          </cell>
          <cell r="F268" t="str">
            <v>077 12 01</v>
          </cell>
          <cell r="G268" t="str">
            <v>01402</v>
          </cell>
          <cell r="N268">
            <v>6723514</v>
          </cell>
          <cell r="P268">
            <v>3922051</v>
          </cell>
        </row>
        <row r="269">
          <cell r="D269" t="str">
            <v>VŠMU</v>
          </cell>
          <cell r="F269" t="str">
            <v>077 12 01</v>
          </cell>
          <cell r="G269" t="str">
            <v>01402</v>
          </cell>
          <cell r="N269">
            <v>2671711</v>
          </cell>
          <cell r="P269">
            <v>1558501</v>
          </cell>
        </row>
        <row r="270">
          <cell r="D270" t="str">
            <v>VŠVU</v>
          </cell>
          <cell r="F270" t="str">
            <v>077 12 01</v>
          </cell>
          <cell r="G270" t="str">
            <v>01402</v>
          </cell>
          <cell r="N270">
            <v>2951006</v>
          </cell>
          <cell r="P270">
            <v>1721419</v>
          </cell>
        </row>
        <row r="271">
          <cell r="D271" t="str">
            <v>AU</v>
          </cell>
          <cell r="F271" t="str">
            <v>077 12 01</v>
          </cell>
          <cell r="G271" t="str">
            <v>01402</v>
          </cell>
          <cell r="N271">
            <v>2257300</v>
          </cell>
          <cell r="P271">
            <v>1316756</v>
          </cell>
        </row>
        <row r="272">
          <cell r="D272" t="str">
            <v>KU</v>
          </cell>
          <cell r="F272" t="str">
            <v>077 12 01</v>
          </cell>
          <cell r="G272" t="str">
            <v>01402</v>
          </cell>
          <cell r="N272">
            <v>2616079</v>
          </cell>
          <cell r="P272">
            <v>1526049</v>
          </cell>
        </row>
        <row r="273">
          <cell r="D273" t="str">
            <v>UJS</v>
          </cell>
          <cell r="F273" t="str">
            <v>077 12 01</v>
          </cell>
          <cell r="G273" t="str">
            <v>01402</v>
          </cell>
          <cell r="N273">
            <v>1296764</v>
          </cell>
          <cell r="P273">
            <v>756448</v>
          </cell>
        </row>
        <row r="274">
          <cell r="D274" t="str">
            <v>UK</v>
          </cell>
          <cell r="F274" t="str">
            <v>077 15 03</v>
          </cell>
          <cell r="G274" t="str">
            <v>0810</v>
          </cell>
          <cell r="N274">
            <v>5250</v>
          </cell>
          <cell r="P274">
            <v>3939</v>
          </cell>
        </row>
        <row r="275">
          <cell r="D275" t="str">
            <v>UPJŠ</v>
          </cell>
          <cell r="F275" t="str">
            <v>077 15 03</v>
          </cell>
          <cell r="G275" t="str">
            <v>0810</v>
          </cell>
          <cell r="N275">
            <v>2480</v>
          </cell>
          <cell r="P275">
            <v>1860</v>
          </cell>
        </row>
        <row r="276">
          <cell r="D276" t="str">
            <v>UMB</v>
          </cell>
          <cell r="F276" t="str">
            <v>077 15 03</v>
          </cell>
          <cell r="G276" t="str">
            <v>0810</v>
          </cell>
          <cell r="N276">
            <v>13450</v>
          </cell>
          <cell r="P276">
            <v>10089</v>
          </cell>
        </row>
        <row r="277">
          <cell r="D277" t="str">
            <v>STU</v>
          </cell>
          <cell r="F277" t="str">
            <v>077 15 03</v>
          </cell>
          <cell r="G277" t="str">
            <v>0810</v>
          </cell>
          <cell r="N277">
            <v>6720</v>
          </cell>
          <cell r="P277">
            <v>5040</v>
          </cell>
        </row>
        <row r="278">
          <cell r="D278" t="str">
            <v>TUKE</v>
          </cell>
          <cell r="F278" t="str">
            <v>077 15 03</v>
          </cell>
          <cell r="G278" t="str">
            <v>0810</v>
          </cell>
          <cell r="N278">
            <v>1540</v>
          </cell>
          <cell r="P278">
            <v>1155</v>
          </cell>
        </row>
        <row r="279">
          <cell r="D279" t="str">
            <v>EU</v>
          </cell>
          <cell r="F279" t="str">
            <v>077 15 03</v>
          </cell>
          <cell r="G279" t="str">
            <v>0810</v>
          </cell>
          <cell r="N279">
            <v>2100</v>
          </cell>
          <cell r="P279">
            <v>1575</v>
          </cell>
        </row>
        <row r="280">
          <cell r="D280" t="str">
            <v>UK</v>
          </cell>
          <cell r="F280" t="str">
            <v>077 15 03</v>
          </cell>
          <cell r="G280" t="str">
            <v>0810</v>
          </cell>
          <cell r="N280">
            <v>15221</v>
          </cell>
          <cell r="P280">
            <v>11415</v>
          </cell>
        </row>
        <row r="281">
          <cell r="D281" t="str">
            <v>UK</v>
          </cell>
          <cell r="F281" t="str">
            <v>077 15 03</v>
          </cell>
          <cell r="G281" t="str">
            <v>0810</v>
          </cell>
          <cell r="N281">
            <v>0</v>
          </cell>
          <cell r="P281">
            <v>0</v>
          </cell>
        </row>
        <row r="282">
          <cell r="D282" t="str">
            <v>UK</v>
          </cell>
          <cell r="F282" t="str">
            <v>077 15 03</v>
          </cell>
          <cell r="G282" t="str">
            <v>0810</v>
          </cell>
          <cell r="N282">
            <v>24494</v>
          </cell>
          <cell r="P282">
            <v>18371</v>
          </cell>
        </row>
        <row r="283">
          <cell r="D283" t="str">
            <v>UK</v>
          </cell>
          <cell r="F283" t="str">
            <v>077 15 03</v>
          </cell>
          <cell r="G283" t="str">
            <v>0810</v>
          </cell>
          <cell r="N283">
            <v>11169</v>
          </cell>
          <cell r="P283">
            <v>8377</v>
          </cell>
        </row>
        <row r="284">
          <cell r="D284" t="str">
            <v>UK</v>
          </cell>
          <cell r="F284" t="str">
            <v>077 15 03</v>
          </cell>
          <cell r="G284" t="str">
            <v>0810</v>
          </cell>
          <cell r="N284">
            <v>3109</v>
          </cell>
          <cell r="P284">
            <v>2331</v>
          </cell>
        </row>
        <row r="285">
          <cell r="D285" t="str">
            <v>UK</v>
          </cell>
          <cell r="F285" t="str">
            <v>077 15 03</v>
          </cell>
          <cell r="G285" t="str">
            <v>0810</v>
          </cell>
          <cell r="N285">
            <v>1176</v>
          </cell>
          <cell r="P285">
            <v>882</v>
          </cell>
        </row>
        <row r="286">
          <cell r="D286" t="str">
            <v>UK</v>
          </cell>
          <cell r="F286" t="str">
            <v>077 15 03</v>
          </cell>
          <cell r="G286" t="str">
            <v>0810</v>
          </cell>
          <cell r="N286">
            <v>69</v>
          </cell>
          <cell r="P286">
            <v>52</v>
          </cell>
        </row>
        <row r="287">
          <cell r="D287" t="str">
            <v>UK</v>
          </cell>
          <cell r="F287" t="str">
            <v>077 15 03</v>
          </cell>
          <cell r="G287" t="str">
            <v>0810</v>
          </cell>
          <cell r="N287">
            <v>6191</v>
          </cell>
          <cell r="P287">
            <v>4644</v>
          </cell>
        </row>
        <row r="288">
          <cell r="D288" t="str">
            <v>UK</v>
          </cell>
          <cell r="F288" t="str">
            <v>077 15 03</v>
          </cell>
          <cell r="G288" t="str">
            <v>0810</v>
          </cell>
          <cell r="N288">
            <v>4355</v>
          </cell>
          <cell r="P288">
            <v>3267</v>
          </cell>
        </row>
        <row r="289">
          <cell r="D289" t="str">
            <v>UK</v>
          </cell>
          <cell r="F289" t="str">
            <v>077 15 03</v>
          </cell>
          <cell r="G289" t="str">
            <v>0810</v>
          </cell>
          <cell r="N289">
            <v>6014</v>
          </cell>
          <cell r="P289">
            <v>4511</v>
          </cell>
        </row>
        <row r="290">
          <cell r="D290" t="str">
            <v>UK</v>
          </cell>
          <cell r="F290" t="str">
            <v>077 15 03</v>
          </cell>
          <cell r="G290" t="str">
            <v>0810</v>
          </cell>
          <cell r="N290">
            <v>1845</v>
          </cell>
          <cell r="P290">
            <v>1384</v>
          </cell>
        </row>
        <row r="291">
          <cell r="D291" t="str">
            <v>UK</v>
          </cell>
          <cell r="F291" t="str">
            <v>077 15 03</v>
          </cell>
          <cell r="G291" t="str">
            <v>0810</v>
          </cell>
          <cell r="N291">
            <v>0</v>
          </cell>
          <cell r="P291">
            <v>0</v>
          </cell>
        </row>
        <row r="292">
          <cell r="D292" t="str">
            <v>UK</v>
          </cell>
          <cell r="F292" t="str">
            <v>077 15 03</v>
          </cell>
          <cell r="G292" t="str">
            <v>0810</v>
          </cell>
          <cell r="N292">
            <v>1805</v>
          </cell>
          <cell r="P292">
            <v>1353</v>
          </cell>
        </row>
        <row r="293">
          <cell r="D293" t="str">
            <v>UK</v>
          </cell>
          <cell r="F293" t="str">
            <v>077 15 03</v>
          </cell>
          <cell r="G293" t="str">
            <v>0810</v>
          </cell>
          <cell r="N293">
            <v>3803</v>
          </cell>
          <cell r="P293">
            <v>2853</v>
          </cell>
        </row>
        <row r="294">
          <cell r="D294" t="str">
            <v>UK</v>
          </cell>
          <cell r="F294" t="str">
            <v>077 15 03</v>
          </cell>
          <cell r="G294" t="str">
            <v>0810</v>
          </cell>
          <cell r="N294">
            <v>2856</v>
          </cell>
          <cell r="P294">
            <v>2142</v>
          </cell>
        </row>
        <row r="295">
          <cell r="D295" t="str">
            <v>UPJŠ</v>
          </cell>
          <cell r="F295" t="str">
            <v>077 15 03</v>
          </cell>
          <cell r="G295" t="str">
            <v>0810</v>
          </cell>
          <cell r="N295">
            <v>17337</v>
          </cell>
          <cell r="P295">
            <v>13003</v>
          </cell>
        </row>
        <row r="296">
          <cell r="D296" t="str">
            <v>PU</v>
          </cell>
          <cell r="F296" t="str">
            <v>077 15 03</v>
          </cell>
          <cell r="G296" t="str">
            <v>0810</v>
          </cell>
          <cell r="N296">
            <v>3396</v>
          </cell>
          <cell r="P296">
            <v>2547</v>
          </cell>
        </row>
        <row r="297">
          <cell r="D297" t="str">
            <v>PU</v>
          </cell>
          <cell r="F297" t="str">
            <v>077 15 03</v>
          </cell>
          <cell r="G297" t="str">
            <v>0810</v>
          </cell>
          <cell r="N297">
            <v>397</v>
          </cell>
          <cell r="P297">
            <v>297</v>
          </cell>
        </row>
        <row r="298">
          <cell r="D298" t="str">
            <v>UVLF</v>
          </cell>
          <cell r="F298" t="str">
            <v>077 15 03</v>
          </cell>
          <cell r="G298" t="str">
            <v>0810</v>
          </cell>
          <cell r="N298">
            <v>3177</v>
          </cell>
          <cell r="P298">
            <v>2383</v>
          </cell>
        </row>
        <row r="299">
          <cell r="D299" t="str">
            <v>UKF</v>
          </cell>
          <cell r="F299" t="str">
            <v>077 15 03</v>
          </cell>
          <cell r="G299" t="str">
            <v>0810</v>
          </cell>
          <cell r="N299">
            <v>16920</v>
          </cell>
          <cell r="P299">
            <v>12690</v>
          </cell>
        </row>
        <row r="300">
          <cell r="D300" t="str">
            <v>UKF</v>
          </cell>
          <cell r="F300" t="str">
            <v>077 15 03</v>
          </cell>
          <cell r="G300" t="str">
            <v>0810</v>
          </cell>
          <cell r="N300">
            <v>2319</v>
          </cell>
          <cell r="P300">
            <v>1740</v>
          </cell>
        </row>
        <row r="301">
          <cell r="D301" t="str">
            <v>UMB</v>
          </cell>
          <cell r="F301" t="str">
            <v>077 15 03</v>
          </cell>
          <cell r="G301" t="str">
            <v>0810</v>
          </cell>
          <cell r="N301">
            <v>761</v>
          </cell>
          <cell r="P301">
            <v>570</v>
          </cell>
        </row>
        <row r="302">
          <cell r="D302" t="str">
            <v>UMB</v>
          </cell>
          <cell r="F302" t="str">
            <v>077 15 03</v>
          </cell>
          <cell r="G302" t="str">
            <v>0810</v>
          </cell>
          <cell r="N302">
            <v>32876</v>
          </cell>
          <cell r="P302">
            <v>24657</v>
          </cell>
        </row>
        <row r="303">
          <cell r="D303" t="str">
            <v>UMB</v>
          </cell>
          <cell r="F303" t="str">
            <v>077 15 03</v>
          </cell>
          <cell r="G303" t="str">
            <v>0810</v>
          </cell>
          <cell r="N303">
            <v>3180</v>
          </cell>
          <cell r="P303">
            <v>2385</v>
          </cell>
        </row>
        <row r="304">
          <cell r="D304" t="str">
            <v>UMB</v>
          </cell>
          <cell r="F304" t="str">
            <v>077 15 03</v>
          </cell>
          <cell r="G304" t="str">
            <v>0810</v>
          </cell>
          <cell r="N304">
            <v>4431</v>
          </cell>
          <cell r="P304">
            <v>3324</v>
          </cell>
        </row>
        <row r="305">
          <cell r="D305" t="str">
            <v>UMB</v>
          </cell>
          <cell r="F305" t="str">
            <v>077 15 03</v>
          </cell>
          <cell r="G305" t="str">
            <v>0810</v>
          </cell>
          <cell r="N305">
            <v>715</v>
          </cell>
          <cell r="P305">
            <v>537</v>
          </cell>
        </row>
        <row r="306">
          <cell r="D306" t="str">
            <v>STU</v>
          </cell>
          <cell r="F306" t="str">
            <v>077 15 03</v>
          </cell>
          <cell r="G306" t="str">
            <v>0810</v>
          </cell>
          <cell r="N306">
            <v>21518</v>
          </cell>
          <cell r="P306">
            <v>16139</v>
          </cell>
        </row>
        <row r="307">
          <cell r="D307" t="str">
            <v>STU</v>
          </cell>
          <cell r="F307" t="str">
            <v>077 15 03</v>
          </cell>
          <cell r="G307" t="str">
            <v>0810</v>
          </cell>
          <cell r="N307">
            <v>5438</v>
          </cell>
          <cell r="P307">
            <v>4079</v>
          </cell>
        </row>
        <row r="308">
          <cell r="D308" t="str">
            <v>STU</v>
          </cell>
          <cell r="F308" t="str">
            <v>077 15 03</v>
          </cell>
          <cell r="G308" t="str">
            <v>0810</v>
          </cell>
          <cell r="N308">
            <v>488</v>
          </cell>
          <cell r="P308">
            <v>366</v>
          </cell>
        </row>
        <row r="309">
          <cell r="D309" t="str">
            <v>STU</v>
          </cell>
          <cell r="F309" t="str">
            <v>077 15 03</v>
          </cell>
          <cell r="G309" t="str">
            <v>0810</v>
          </cell>
          <cell r="N309">
            <v>25174</v>
          </cell>
          <cell r="P309">
            <v>18882</v>
          </cell>
        </row>
        <row r="310">
          <cell r="D310" t="str">
            <v>STU</v>
          </cell>
          <cell r="F310" t="str">
            <v>077 15 03</v>
          </cell>
          <cell r="G310" t="str">
            <v>0810</v>
          </cell>
          <cell r="N310">
            <v>6951</v>
          </cell>
          <cell r="P310">
            <v>5214</v>
          </cell>
        </row>
        <row r="311">
          <cell r="D311" t="str">
            <v>TUKE</v>
          </cell>
          <cell r="F311" t="str">
            <v>077 15 03</v>
          </cell>
          <cell r="G311" t="str">
            <v>0810</v>
          </cell>
          <cell r="N311">
            <v>15964</v>
          </cell>
          <cell r="P311">
            <v>11973</v>
          </cell>
        </row>
        <row r="312">
          <cell r="D312" t="str">
            <v>TUKE</v>
          </cell>
          <cell r="F312" t="str">
            <v>077 15 03</v>
          </cell>
          <cell r="G312" t="str">
            <v>0810</v>
          </cell>
          <cell r="N312">
            <v>50</v>
          </cell>
          <cell r="P312">
            <v>38</v>
          </cell>
        </row>
        <row r="313">
          <cell r="D313" t="str">
            <v>TUKE</v>
          </cell>
          <cell r="F313" t="str">
            <v>077 15 03</v>
          </cell>
          <cell r="G313" t="str">
            <v>0810</v>
          </cell>
          <cell r="N313">
            <v>16228</v>
          </cell>
          <cell r="P313">
            <v>12171</v>
          </cell>
        </row>
        <row r="314">
          <cell r="D314" t="str">
            <v>TUKE</v>
          </cell>
          <cell r="F314" t="str">
            <v>077 15 03</v>
          </cell>
          <cell r="G314" t="str">
            <v>0810</v>
          </cell>
          <cell r="N314">
            <v>22759</v>
          </cell>
          <cell r="P314">
            <v>17070</v>
          </cell>
        </row>
        <row r="315">
          <cell r="D315" t="str">
            <v>ŽU</v>
          </cell>
          <cell r="F315" t="str">
            <v>077 15 03</v>
          </cell>
          <cell r="G315" t="str">
            <v>0810</v>
          </cell>
          <cell r="N315">
            <v>39479</v>
          </cell>
          <cell r="P315">
            <v>29610</v>
          </cell>
        </row>
        <row r="316">
          <cell r="D316" t="str">
            <v>ŽU</v>
          </cell>
          <cell r="F316" t="str">
            <v>077 15 03</v>
          </cell>
          <cell r="G316" t="str">
            <v>0810</v>
          </cell>
          <cell r="N316">
            <v>4705</v>
          </cell>
          <cell r="P316">
            <v>3528</v>
          </cell>
        </row>
        <row r="317">
          <cell r="D317" t="str">
            <v>ŽU</v>
          </cell>
          <cell r="F317" t="str">
            <v>077 15 03</v>
          </cell>
          <cell r="G317" t="str">
            <v>0810</v>
          </cell>
          <cell r="N317">
            <v>252</v>
          </cell>
          <cell r="P317">
            <v>189</v>
          </cell>
        </row>
        <row r="318">
          <cell r="D318" t="str">
            <v>TUAD</v>
          </cell>
          <cell r="F318" t="str">
            <v>077 15 03</v>
          </cell>
          <cell r="G318" t="str">
            <v>0810</v>
          </cell>
          <cell r="N318">
            <v>226</v>
          </cell>
          <cell r="P318">
            <v>171</v>
          </cell>
        </row>
        <row r="319">
          <cell r="D319" t="str">
            <v>EU</v>
          </cell>
          <cell r="F319" t="str">
            <v>077 15 03</v>
          </cell>
          <cell r="G319" t="str">
            <v>0810</v>
          </cell>
          <cell r="N319">
            <v>4059</v>
          </cell>
          <cell r="P319">
            <v>3045</v>
          </cell>
        </row>
        <row r="320">
          <cell r="D320" t="str">
            <v>EU</v>
          </cell>
          <cell r="F320" t="str">
            <v>077 15 03</v>
          </cell>
          <cell r="G320" t="str">
            <v>0810</v>
          </cell>
          <cell r="N320">
            <v>183</v>
          </cell>
          <cell r="P320">
            <v>138</v>
          </cell>
        </row>
        <row r="321">
          <cell r="D321" t="str">
            <v>EU</v>
          </cell>
          <cell r="F321" t="str">
            <v>077 15 03</v>
          </cell>
          <cell r="G321" t="str">
            <v>0810</v>
          </cell>
          <cell r="N321">
            <v>7577</v>
          </cell>
          <cell r="P321">
            <v>5682</v>
          </cell>
        </row>
        <row r="322">
          <cell r="D322" t="str">
            <v>SPU</v>
          </cell>
          <cell r="F322" t="str">
            <v>077 15 03</v>
          </cell>
          <cell r="G322" t="str">
            <v>0810</v>
          </cell>
          <cell r="N322">
            <v>24028</v>
          </cell>
          <cell r="P322">
            <v>18021</v>
          </cell>
        </row>
        <row r="323">
          <cell r="D323" t="str">
            <v>SPU</v>
          </cell>
          <cell r="F323" t="str">
            <v>077 15 03</v>
          </cell>
          <cell r="G323" t="str">
            <v>0810</v>
          </cell>
          <cell r="N323">
            <v>0</v>
          </cell>
          <cell r="P323">
            <v>0</v>
          </cell>
        </row>
        <row r="324">
          <cell r="D324" t="str">
            <v>TUZVO</v>
          </cell>
          <cell r="F324" t="str">
            <v>077 15 03</v>
          </cell>
          <cell r="G324" t="str">
            <v>0810</v>
          </cell>
          <cell r="N324">
            <v>6147</v>
          </cell>
          <cell r="P324">
            <v>4611</v>
          </cell>
        </row>
        <row r="325">
          <cell r="D325" t="str">
            <v>UJS</v>
          </cell>
          <cell r="F325" t="str">
            <v>077 15 03</v>
          </cell>
          <cell r="G325" t="str">
            <v>0810</v>
          </cell>
          <cell r="N325">
            <v>11158</v>
          </cell>
          <cell r="P325">
            <v>8370</v>
          </cell>
        </row>
        <row r="326">
          <cell r="D326" t="str">
            <v>UK</v>
          </cell>
          <cell r="F326" t="str">
            <v>077 13 01</v>
          </cell>
          <cell r="G326" t="str">
            <v>09413</v>
          </cell>
          <cell r="N326">
            <v>0</v>
          </cell>
          <cell r="P326">
            <v>0</v>
          </cell>
        </row>
        <row r="327">
          <cell r="D327" t="str">
            <v>UK</v>
          </cell>
          <cell r="F327" t="str">
            <v>077 15 03</v>
          </cell>
          <cell r="G327" t="str">
            <v>0810</v>
          </cell>
          <cell r="N327">
            <v>50747</v>
          </cell>
          <cell r="P327">
            <v>38061</v>
          </cell>
        </row>
        <row r="328">
          <cell r="D328" t="str">
            <v>UK</v>
          </cell>
          <cell r="F328" t="str">
            <v>077 15 03</v>
          </cell>
          <cell r="G328" t="str">
            <v>0810</v>
          </cell>
          <cell r="N328">
            <v>23552</v>
          </cell>
          <cell r="P328">
            <v>17664</v>
          </cell>
        </row>
        <row r="329">
          <cell r="D329" t="str">
            <v>UKF</v>
          </cell>
          <cell r="F329" t="str">
            <v>077 15 03</v>
          </cell>
          <cell r="G329" t="str">
            <v>0810</v>
          </cell>
          <cell r="N329">
            <v>38235</v>
          </cell>
          <cell r="P329">
            <v>28677</v>
          </cell>
        </row>
        <row r="330">
          <cell r="D330" t="str">
            <v>UMB</v>
          </cell>
          <cell r="F330" t="str">
            <v>077 15 03</v>
          </cell>
          <cell r="G330" t="str">
            <v>0810</v>
          </cell>
          <cell r="N330">
            <v>37948</v>
          </cell>
          <cell r="P330">
            <v>28461</v>
          </cell>
        </row>
        <row r="331">
          <cell r="D331" t="str">
            <v>TUKE</v>
          </cell>
          <cell r="F331" t="str">
            <v>077 15 03</v>
          </cell>
          <cell r="G331" t="str">
            <v>0810</v>
          </cell>
          <cell r="N331">
            <v>21861</v>
          </cell>
          <cell r="P331">
            <v>16396</v>
          </cell>
        </row>
        <row r="332">
          <cell r="D332" t="str">
            <v>ŽU</v>
          </cell>
          <cell r="F332" t="str">
            <v>077 15 03</v>
          </cell>
          <cell r="G332" t="str">
            <v>0810</v>
          </cell>
          <cell r="N332">
            <v>28322</v>
          </cell>
          <cell r="P332">
            <v>21242</v>
          </cell>
        </row>
        <row r="333">
          <cell r="D333" t="str">
            <v>EU</v>
          </cell>
          <cell r="F333" t="str">
            <v>077 15 03</v>
          </cell>
          <cell r="G333" t="str">
            <v>0810</v>
          </cell>
          <cell r="N333">
            <v>39650</v>
          </cell>
          <cell r="P333">
            <v>29738</v>
          </cell>
        </row>
        <row r="334">
          <cell r="D334" t="str">
            <v>SPU</v>
          </cell>
          <cell r="F334" t="str">
            <v>077 15 03</v>
          </cell>
          <cell r="G334" t="str">
            <v>0810</v>
          </cell>
          <cell r="N334">
            <v>22568</v>
          </cell>
          <cell r="P334">
            <v>16926</v>
          </cell>
        </row>
        <row r="335">
          <cell r="D335" t="str">
            <v>UK</v>
          </cell>
          <cell r="F335" t="str">
            <v>077 15 03</v>
          </cell>
          <cell r="G335" t="str">
            <v>0810</v>
          </cell>
          <cell r="N335">
            <v>0</v>
          </cell>
          <cell r="P335">
            <v>0</v>
          </cell>
        </row>
        <row r="336">
          <cell r="D336" t="str">
            <v>TUZVO</v>
          </cell>
          <cell r="F336" t="str">
            <v>077 15 03</v>
          </cell>
          <cell r="G336" t="str">
            <v>0810</v>
          </cell>
          <cell r="N336">
            <v>0</v>
          </cell>
          <cell r="P336">
            <v>0</v>
          </cell>
        </row>
        <row r="337">
          <cell r="D337" t="str">
            <v>UJS</v>
          </cell>
          <cell r="F337" t="str">
            <v>077 15 03</v>
          </cell>
          <cell r="G337" t="str">
            <v>0810</v>
          </cell>
          <cell r="N337">
            <v>37117</v>
          </cell>
          <cell r="P337">
            <v>27837</v>
          </cell>
        </row>
        <row r="338">
          <cell r="D338" t="str">
            <v>UK</v>
          </cell>
          <cell r="F338" t="str">
            <v>077 12 06</v>
          </cell>
          <cell r="G338" t="str">
            <v>01402</v>
          </cell>
          <cell r="N338">
            <v>5716423</v>
          </cell>
          <cell r="P338">
            <v>3334583</v>
          </cell>
        </row>
        <row r="339">
          <cell r="D339" t="str">
            <v>UPJŠ</v>
          </cell>
          <cell r="F339" t="str">
            <v>077 12 06</v>
          </cell>
          <cell r="G339" t="str">
            <v>01402</v>
          </cell>
          <cell r="N339">
            <v>515586</v>
          </cell>
          <cell r="P339">
            <v>300762</v>
          </cell>
        </row>
        <row r="340">
          <cell r="D340" t="str">
            <v>PU</v>
          </cell>
          <cell r="F340" t="str">
            <v>077 12 06</v>
          </cell>
          <cell r="G340" t="str">
            <v>01402</v>
          </cell>
          <cell r="N340">
            <v>299811</v>
          </cell>
          <cell r="P340">
            <v>174888</v>
          </cell>
        </row>
        <row r="341">
          <cell r="D341" t="str">
            <v>UCM</v>
          </cell>
          <cell r="F341" t="str">
            <v>077 12 06</v>
          </cell>
          <cell r="G341" t="str">
            <v>01402</v>
          </cell>
          <cell r="N341">
            <v>0</v>
          </cell>
          <cell r="P341">
            <v>0</v>
          </cell>
        </row>
        <row r="342">
          <cell r="D342" t="str">
            <v>UVLF</v>
          </cell>
          <cell r="F342" t="str">
            <v>077 12 06</v>
          </cell>
          <cell r="G342" t="str">
            <v>01402</v>
          </cell>
          <cell r="N342">
            <v>0</v>
          </cell>
          <cell r="P342">
            <v>0</v>
          </cell>
        </row>
        <row r="343">
          <cell r="D343" t="str">
            <v>UKF</v>
          </cell>
          <cell r="F343" t="str">
            <v>077 12 06</v>
          </cell>
          <cell r="G343" t="str">
            <v>01402</v>
          </cell>
          <cell r="N343">
            <v>131853</v>
          </cell>
          <cell r="P343">
            <v>76916</v>
          </cell>
        </row>
        <row r="344">
          <cell r="D344" t="str">
            <v>UMB</v>
          </cell>
          <cell r="F344" t="str">
            <v>077 12 06</v>
          </cell>
          <cell r="G344" t="str">
            <v>01402</v>
          </cell>
          <cell r="N344">
            <v>105990</v>
          </cell>
          <cell r="P344">
            <v>61831</v>
          </cell>
        </row>
        <row r="345">
          <cell r="D345" t="str">
            <v>TVU</v>
          </cell>
          <cell r="F345" t="str">
            <v>077 12 06</v>
          </cell>
          <cell r="G345" t="str">
            <v>01402</v>
          </cell>
          <cell r="N345">
            <v>109556</v>
          </cell>
          <cell r="P345">
            <v>63910</v>
          </cell>
        </row>
        <row r="346">
          <cell r="D346" t="str">
            <v>STU</v>
          </cell>
          <cell r="F346" t="str">
            <v>077 12 06</v>
          </cell>
          <cell r="G346" t="str">
            <v>01402</v>
          </cell>
          <cell r="N346">
            <v>1539868</v>
          </cell>
          <cell r="P346">
            <v>898254</v>
          </cell>
        </row>
        <row r="347">
          <cell r="D347" t="str">
            <v>TUKE</v>
          </cell>
          <cell r="F347" t="str">
            <v>077 12 06</v>
          </cell>
          <cell r="G347" t="str">
            <v>01402</v>
          </cell>
          <cell r="N347">
            <v>2333152</v>
          </cell>
          <cell r="P347">
            <v>1361003</v>
          </cell>
        </row>
        <row r="348">
          <cell r="D348" t="str">
            <v>ŽU</v>
          </cell>
          <cell r="F348" t="str">
            <v>077 12 06</v>
          </cell>
          <cell r="G348" t="str">
            <v>01402</v>
          </cell>
          <cell r="N348">
            <v>319577</v>
          </cell>
          <cell r="P348">
            <v>186417</v>
          </cell>
        </row>
        <row r="349">
          <cell r="D349" t="str">
            <v>TUAD</v>
          </cell>
          <cell r="F349" t="str">
            <v>077 12 06</v>
          </cell>
          <cell r="G349" t="str">
            <v>01402</v>
          </cell>
          <cell r="N349">
            <v>274788</v>
          </cell>
          <cell r="P349">
            <v>160293</v>
          </cell>
        </row>
        <row r="350">
          <cell r="D350" t="str">
            <v>EU</v>
          </cell>
          <cell r="F350" t="str">
            <v>077 12 06</v>
          </cell>
          <cell r="G350" t="str">
            <v>01402</v>
          </cell>
          <cell r="N350">
            <v>306066</v>
          </cell>
          <cell r="P350">
            <v>178542</v>
          </cell>
        </row>
        <row r="351">
          <cell r="D351" t="str">
            <v>SPU</v>
          </cell>
          <cell r="F351" t="str">
            <v>077 12 06</v>
          </cell>
          <cell r="G351" t="str">
            <v>01402</v>
          </cell>
          <cell r="N351">
            <v>657474</v>
          </cell>
          <cell r="P351">
            <v>383530</v>
          </cell>
        </row>
        <row r="352">
          <cell r="D352" t="str">
            <v>TUZVO</v>
          </cell>
          <cell r="F352" t="str">
            <v>077 12 06</v>
          </cell>
          <cell r="G352" t="str">
            <v>01402</v>
          </cell>
          <cell r="N352">
            <v>556123</v>
          </cell>
          <cell r="P352">
            <v>324408</v>
          </cell>
        </row>
        <row r="353">
          <cell r="D353" t="str">
            <v>VŠMU</v>
          </cell>
          <cell r="F353" t="str">
            <v>077 12 06</v>
          </cell>
          <cell r="G353" t="str">
            <v>01402</v>
          </cell>
          <cell r="N353">
            <v>321527</v>
          </cell>
          <cell r="P353">
            <v>187558</v>
          </cell>
        </row>
        <row r="354">
          <cell r="D354" t="str">
            <v>VŠVU</v>
          </cell>
          <cell r="F354" t="str">
            <v>077 12 06</v>
          </cell>
          <cell r="G354" t="str">
            <v>01402</v>
          </cell>
          <cell r="N354">
            <v>168360</v>
          </cell>
          <cell r="P354">
            <v>98210</v>
          </cell>
        </row>
        <row r="355">
          <cell r="D355" t="str">
            <v>AU</v>
          </cell>
          <cell r="F355" t="str">
            <v>077 12 06</v>
          </cell>
          <cell r="G355" t="str">
            <v>01402</v>
          </cell>
          <cell r="N355">
            <v>278756</v>
          </cell>
          <cell r="P355">
            <v>162610</v>
          </cell>
        </row>
        <row r="356">
          <cell r="D356" t="str">
            <v>KU</v>
          </cell>
          <cell r="F356" t="str">
            <v>077 12 06</v>
          </cell>
          <cell r="G356" t="str">
            <v>01402</v>
          </cell>
          <cell r="N356">
            <v>14931</v>
          </cell>
          <cell r="P356">
            <v>8708</v>
          </cell>
        </row>
        <row r="357">
          <cell r="D357" t="str">
            <v>UJS</v>
          </cell>
          <cell r="F357" t="str">
            <v>077 12 06</v>
          </cell>
          <cell r="G357" t="str">
            <v>01402</v>
          </cell>
          <cell r="N357">
            <v>28852</v>
          </cell>
          <cell r="P357">
            <v>16828</v>
          </cell>
        </row>
        <row r="358">
          <cell r="D358" t="str">
            <v>UK</v>
          </cell>
          <cell r="F358" t="str">
            <v>077 12 09</v>
          </cell>
          <cell r="G358" t="str">
            <v>01402</v>
          </cell>
          <cell r="N358">
            <v>4892711</v>
          </cell>
          <cell r="P358">
            <v>2854082</v>
          </cell>
        </row>
        <row r="359">
          <cell r="D359" t="str">
            <v>UPJŠ</v>
          </cell>
          <cell r="F359" t="str">
            <v>077 12 09</v>
          </cell>
          <cell r="G359" t="str">
            <v>01402</v>
          </cell>
          <cell r="N359">
            <v>1535810</v>
          </cell>
          <cell r="P359">
            <v>895888</v>
          </cell>
        </row>
        <row r="360">
          <cell r="D360" t="str">
            <v>PU</v>
          </cell>
          <cell r="F360" t="str">
            <v>077 12 09</v>
          </cell>
          <cell r="G360" t="str">
            <v>01402</v>
          </cell>
          <cell r="N360">
            <v>893965</v>
          </cell>
          <cell r="P360">
            <v>521479</v>
          </cell>
        </row>
        <row r="361">
          <cell r="D361" t="str">
            <v>UCM</v>
          </cell>
          <cell r="F361" t="str">
            <v>077 12 09</v>
          </cell>
          <cell r="G361" t="str">
            <v>01402</v>
          </cell>
          <cell r="N361">
            <v>555253</v>
          </cell>
          <cell r="P361">
            <v>323897</v>
          </cell>
        </row>
        <row r="362">
          <cell r="D362" t="str">
            <v>UVLF</v>
          </cell>
          <cell r="F362" t="str">
            <v>077 12 09</v>
          </cell>
          <cell r="G362" t="str">
            <v>01402</v>
          </cell>
          <cell r="N362">
            <v>591582</v>
          </cell>
          <cell r="P362">
            <v>345093</v>
          </cell>
        </row>
        <row r="363">
          <cell r="D363" t="str">
            <v>UKF</v>
          </cell>
          <cell r="F363" t="str">
            <v>077 12 09</v>
          </cell>
          <cell r="G363" t="str">
            <v>01402</v>
          </cell>
          <cell r="N363">
            <v>847699</v>
          </cell>
          <cell r="P363">
            <v>494494</v>
          </cell>
        </row>
        <row r="364">
          <cell r="D364" t="str">
            <v>UMB</v>
          </cell>
          <cell r="F364" t="str">
            <v>077 12 09</v>
          </cell>
          <cell r="G364" t="str">
            <v>01402</v>
          </cell>
          <cell r="N364">
            <v>688817</v>
          </cell>
          <cell r="P364">
            <v>401807</v>
          </cell>
        </row>
        <row r="365">
          <cell r="D365" t="str">
            <v>TVU</v>
          </cell>
          <cell r="F365" t="str">
            <v>077 12 09</v>
          </cell>
          <cell r="G365" t="str">
            <v>01402</v>
          </cell>
          <cell r="N365">
            <v>547269</v>
          </cell>
          <cell r="P365">
            <v>319242</v>
          </cell>
        </row>
        <row r="366">
          <cell r="D366" t="str">
            <v>STU</v>
          </cell>
          <cell r="F366" t="str">
            <v>077 12 09</v>
          </cell>
          <cell r="G366" t="str">
            <v>01402</v>
          </cell>
          <cell r="N366">
            <v>2753550</v>
          </cell>
          <cell r="P366">
            <v>1606241</v>
          </cell>
        </row>
        <row r="367">
          <cell r="D367" t="str">
            <v>TUKE</v>
          </cell>
          <cell r="F367" t="str">
            <v>077 12 09</v>
          </cell>
          <cell r="G367" t="str">
            <v>01402</v>
          </cell>
          <cell r="N367">
            <v>2256567</v>
          </cell>
          <cell r="P367">
            <v>1316329</v>
          </cell>
        </row>
        <row r="368">
          <cell r="D368" t="str">
            <v>ŽU</v>
          </cell>
          <cell r="F368" t="str">
            <v>077 12 09</v>
          </cell>
          <cell r="G368" t="str">
            <v>01402</v>
          </cell>
          <cell r="N368">
            <v>1439030</v>
          </cell>
          <cell r="P368">
            <v>839433</v>
          </cell>
        </row>
        <row r="369">
          <cell r="D369" t="str">
            <v>TUAD</v>
          </cell>
          <cell r="F369" t="str">
            <v>077 12 09</v>
          </cell>
          <cell r="G369" t="str">
            <v>01402</v>
          </cell>
          <cell r="N369">
            <v>542004</v>
          </cell>
          <cell r="P369">
            <v>316169</v>
          </cell>
        </row>
        <row r="370">
          <cell r="D370" t="str">
            <v>EU</v>
          </cell>
          <cell r="F370" t="str">
            <v>077 12 09</v>
          </cell>
          <cell r="G370" t="str">
            <v>01402</v>
          </cell>
          <cell r="N370">
            <v>766793</v>
          </cell>
          <cell r="P370">
            <v>447293</v>
          </cell>
        </row>
        <row r="371">
          <cell r="D371" t="str">
            <v>SPU</v>
          </cell>
          <cell r="F371" t="str">
            <v>077 12 09</v>
          </cell>
          <cell r="G371" t="str">
            <v>01402</v>
          </cell>
          <cell r="N371">
            <v>868626</v>
          </cell>
          <cell r="P371">
            <v>506702</v>
          </cell>
        </row>
        <row r="372">
          <cell r="D372" t="str">
            <v>TUZVO</v>
          </cell>
          <cell r="F372" t="str">
            <v>077 12 09</v>
          </cell>
          <cell r="G372" t="str">
            <v>01402</v>
          </cell>
          <cell r="N372">
            <v>511299</v>
          </cell>
          <cell r="P372">
            <v>298256</v>
          </cell>
        </row>
        <row r="373">
          <cell r="D373" t="str">
            <v>VŠMU</v>
          </cell>
          <cell r="F373" t="str">
            <v>077 12 09</v>
          </cell>
          <cell r="G373" t="str">
            <v>01402</v>
          </cell>
          <cell r="N373">
            <v>360540</v>
          </cell>
          <cell r="P373">
            <v>210315</v>
          </cell>
        </row>
        <row r="374">
          <cell r="D374" t="str">
            <v>VŠVU</v>
          </cell>
          <cell r="F374" t="str">
            <v>077 12 09</v>
          </cell>
          <cell r="G374" t="str">
            <v>01402</v>
          </cell>
          <cell r="N374">
            <v>286986</v>
          </cell>
          <cell r="P374">
            <v>167412</v>
          </cell>
        </row>
        <row r="375">
          <cell r="D375" t="str">
            <v>AU</v>
          </cell>
          <cell r="F375" t="str">
            <v>077 12 09</v>
          </cell>
          <cell r="G375" t="str">
            <v>01402</v>
          </cell>
          <cell r="N375">
            <v>250996</v>
          </cell>
          <cell r="P375">
            <v>146412</v>
          </cell>
        </row>
        <row r="376">
          <cell r="D376" t="str">
            <v>KU</v>
          </cell>
          <cell r="F376" t="str">
            <v>077 12 09</v>
          </cell>
          <cell r="G376" t="str">
            <v>01402</v>
          </cell>
          <cell r="N376">
            <v>338651</v>
          </cell>
          <cell r="P376">
            <v>197547</v>
          </cell>
        </row>
        <row r="377">
          <cell r="D377" t="str">
            <v>UJS</v>
          </cell>
          <cell r="F377" t="str">
            <v>077 12 09</v>
          </cell>
          <cell r="G377" t="str">
            <v>01402</v>
          </cell>
          <cell r="N377">
            <v>176852</v>
          </cell>
          <cell r="P377">
            <v>103166</v>
          </cell>
        </row>
        <row r="378">
          <cell r="D378" t="str">
            <v>UK</v>
          </cell>
          <cell r="F378" t="str">
            <v>077 11 03</v>
          </cell>
          <cell r="G378" t="str">
            <v>09413</v>
          </cell>
          <cell r="N378">
            <v>5979980</v>
          </cell>
          <cell r="P378">
            <v>3488324</v>
          </cell>
        </row>
        <row r="379">
          <cell r="D379" t="str">
            <v>UPJŠ</v>
          </cell>
          <cell r="F379" t="str">
            <v>077 11 03</v>
          </cell>
          <cell r="G379" t="str">
            <v>09413</v>
          </cell>
          <cell r="N379">
            <v>1877102</v>
          </cell>
          <cell r="P379">
            <v>1094975</v>
          </cell>
        </row>
        <row r="380">
          <cell r="D380" t="str">
            <v>PU</v>
          </cell>
          <cell r="F380" t="str">
            <v>077 11 03</v>
          </cell>
          <cell r="G380" t="str">
            <v>09413</v>
          </cell>
          <cell r="N380">
            <v>1092623</v>
          </cell>
          <cell r="P380">
            <v>637364</v>
          </cell>
        </row>
        <row r="381">
          <cell r="D381" t="str">
            <v>UCM</v>
          </cell>
          <cell r="F381" t="str">
            <v>077 11 03</v>
          </cell>
          <cell r="G381" t="str">
            <v>09413</v>
          </cell>
          <cell r="N381">
            <v>678643</v>
          </cell>
          <cell r="P381">
            <v>395878</v>
          </cell>
        </row>
        <row r="382">
          <cell r="D382" t="str">
            <v>UVLF</v>
          </cell>
          <cell r="F382" t="str">
            <v>077 11 03</v>
          </cell>
          <cell r="G382" t="str">
            <v>09413</v>
          </cell>
          <cell r="N382">
            <v>723045</v>
          </cell>
          <cell r="P382">
            <v>421778</v>
          </cell>
        </row>
        <row r="383">
          <cell r="D383" t="str">
            <v>UKF</v>
          </cell>
          <cell r="F383" t="str">
            <v>077 11 03</v>
          </cell>
          <cell r="G383" t="str">
            <v>09413</v>
          </cell>
          <cell r="N383">
            <v>1036076</v>
          </cell>
          <cell r="P383">
            <v>604380</v>
          </cell>
        </row>
        <row r="384">
          <cell r="D384" t="str">
            <v>UMB</v>
          </cell>
          <cell r="F384" t="str">
            <v>077 11 03</v>
          </cell>
          <cell r="G384" t="str">
            <v>09413</v>
          </cell>
          <cell r="N384">
            <v>841888</v>
          </cell>
          <cell r="P384">
            <v>491099</v>
          </cell>
        </row>
        <row r="385">
          <cell r="D385" t="str">
            <v>TVU</v>
          </cell>
          <cell r="F385" t="str">
            <v>077 11 03</v>
          </cell>
          <cell r="G385" t="str">
            <v>09413</v>
          </cell>
          <cell r="N385">
            <v>668885</v>
          </cell>
          <cell r="P385">
            <v>390180</v>
          </cell>
        </row>
        <row r="386">
          <cell r="D386" t="str">
            <v>STU</v>
          </cell>
          <cell r="F386" t="str">
            <v>077 11 03</v>
          </cell>
          <cell r="G386" t="str">
            <v>09413</v>
          </cell>
          <cell r="N386">
            <v>3365450</v>
          </cell>
          <cell r="P386">
            <v>1963178</v>
          </cell>
        </row>
        <row r="387">
          <cell r="D387" t="str">
            <v>TUKE</v>
          </cell>
          <cell r="F387" t="str">
            <v>077 11 03</v>
          </cell>
          <cell r="G387" t="str">
            <v>09413</v>
          </cell>
          <cell r="N387">
            <v>2758026</v>
          </cell>
          <cell r="P387">
            <v>1608852</v>
          </cell>
        </row>
        <row r="388">
          <cell r="D388" t="str">
            <v>ŽU</v>
          </cell>
          <cell r="F388" t="str">
            <v>077 11 03</v>
          </cell>
          <cell r="G388" t="str">
            <v>09413</v>
          </cell>
          <cell r="N388">
            <v>1758814</v>
          </cell>
          <cell r="P388">
            <v>1025976</v>
          </cell>
        </row>
        <row r="389">
          <cell r="D389" t="str">
            <v>TUAD</v>
          </cell>
          <cell r="F389" t="str">
            <v>077 11 03</v>
          </cell>
          <cell r="G389" t="str">
            <v>09413</v>
          </cell>
          <cell r="N389">
            <v>662449</v>
          </cell>
          <cell r="P389">
            <v>386428</v>
          </cell>
        </row>
        <row r="390">
          <cell r="D390" t="str">
            <v>EU</v>
          </cell>
          <cell r="F390" t="str">
            <v>077 11 03</v>
          </cell>
          <cell r="G390" t="str">
            <v>09413</v>
          </cell>
          <cell r="N390">
            <v>937191</v>
          </cell>
          <cell r="P390">
            <v>546693</v>
          </cell>
        </row>
        <row r="391">
          <cell r="D391" t="str">
            <v>SPU</v>
          </cell>
          <cell r="F391" t="str">
            <v>077 11 03</v>
          </cell>
          <cell r="G391" t="str">
            <v>09413</v>
          </cell>
          <cell r="N391">
            <v>1061654</v>
          </cell>
          <cell r="P391">
            <v>619297</v>
          </cell>
        </row>
        <row r="392">
          <cell r="D392" t="str">
            <v>TUZVO</v>
          </cell>
          <cell r="F392" t="str">
            <v>077 11 03</v>
          </cell>
          <cell r="G392" t="str">
            <v>09413</v>
          </cell>
          <cell r="N392">
            <v>624921</v>
          </cell>
          <cell r="P392">
            <v>364539</v>
          </cell>
        </row>
        <row r="393">
          <cell r="D393" t="str">
            <v>VŠMU</v>
          </cell>
          <cell r="F393" t="str">
            <v>077 11 03</v>
          </cell>
          <cell r="G393" t="str">
            <v>09413</v>
          </cell>
          <cell r="N393">
            <v>440660</v>
          </cell>
          <cell r="P393">
            <v>257054</v>
          </cell>
        </row>
        <row r="394">
          <cell r="D394" t="str">
            <v>VŠVU</v>
          </cell>
          <cell r="F394" t="str">
            <v>077 11 03</v>
          </cell>
          <cell r="G394" t="str">
            <v>09413</v>
          </cell>
          <cell r="N394">
            <v>350760</v>
          </cell>
          <cell r="P394">
            <v>204610</v>
          </cell>
        </row>
        <row r="395">
          <cell r="D395" t="str">
            <v>AU</v>
          </cell>
          <cell r="F395" t="str">
            <v>077 11 03</v>
          </cell>
          <cell r="G395" t="str">
            <v>09413</v>
          </cell>
          <cell r="N395">
            <v>306773</v>
          </cell>
          <cell r="P395">
            <v>178948</v>
          </cell>
        </row>
        <row r="396">
          <cell r="D396" t="str">
            <v>KU</v>
          </cell>
          <cell r="F396" t="str">
            <v>077 11 03</v>
          </cell>
          <cell r="G396" t="str">
            <v>09413</v>
          </cell>
          <cell r="N396">
            <v>413907</v>
          </cell>
          <cell r="P396">
            <v>241444</v>
          </cell>
        </row>
        <row r="397">
          <cell r="D397" t="str">
            <v>UJS</v>
          </cell>
          <cell r="F397" t="str">
            <v>077 11 03</v>
          </cell>
          <cell r="G397" t="str">
            <v>09413</v>
          </cell>
          <cell r="N397">
            <v>216153</v>
          </cell>
          <cell r="P397">
            <v>126091</v>
          </cell>
        </row>
        <row r="398">
          <cell r="D398" t="str">
            <v>UKF</v>
          </cell>
          <cell r="F398" t="str">
            <v>077 12 02</v>
          </cell>
          <cell r="G398" t="str">
            <v>01402</v>
          </cell>
          <cell r="N398">
            <v>0</v>
          </cell>
          <cell r="P398">
            <v>0</v>
          </cell>
        </row>
        <row r="399">
          <cell r="D399" t="str">
            <v>UMB</v>
          </cell>
          <cell r="F399" t="str">
            <v>077 12 05</v>
          </cell>
          <cell r="G399" t="str">
            <v>09702</v>
          </cell>
          <cell r="N399">
            <v>0</v>
          </cell>
          <cell r="P399">
            <v>0</v>
          </cell>
        </row>
        <row r="400">
          <cell r="D400" t="str">
            <v>UK</v>
          </cell>
          <cell r="F400" t="str">
            <v>077 1A 01</v>
          </cell>
          <cell r="G400" t="str">
            <v>09413</v>
          </cell>
          <cell r="N400">
            <v>0</v>
          </cell>
          <cell r="P400">
            <v>0</v>
          </cell>
        </row>
        <row r="401">
          <cell r="D401" t="str">
            <v>SPU</v>
          </cell>
          <cell r="F401" t="str">
            <v>077 15 03</v>
          </cell>
          <cell r="G401" t="str">
            <v>0810</v>
          </cell>
          <cell r="N401">
            <v>10000</v>
          </cell>
          <cell r="P401">
            <v>10000</v>
          </cell>
        </row>
        <row r="402">
          <cell r="D402" t="str">
            <v>PU</v>
          </cell>
          <cell r="F402" t="str">
            <v>077 11 01</v>
          </cell>
          <cell r="G402" t="str">
            <v>09413</v>
          </cell>
          <cell r="N402">
            <v>28000</v>
          </cell>
          <cell r="P402">
            <v>28000</v>
          </cell>
        </row>
        <row r="403">
          <cell r="D403" t="str">
            <v>TUAD</v>
          </cell>
          <cell r="F403" t="str">
            <v>077 19 01</v>
          </cell>
          <cell r="G403" t="str">
            <v>09413</v>
          </cell>
          <cell r="N403" t="str">
            <v xml:space="preserve">   </v>
          </cell>
          <cell r="P403">
            <v>300000</v>
          </cell>
        </row>
        <row r="404">
          <cell r="D404" t="str">
            <v>VŠVU</v>
          </cell>
          <cell r="F404" t="str">
            <v>077 19 01</v>
          </cell>
          <cell r="G404" t="str">
            <v>09413</v>
          </cell>
          <cell r="N404" t="str">
            <v xml:space="preserve">             </v>
          </cell>
          <cell r="P404">
            <v>360000</v>
          </cell>
        </row>
        <row r="405">
          <cell r="D405" t="str">
            <v>VŠMU</v>
          </cell>
          <cell r="F405" t="str">
            <v>077 15 01</v>
          </cell>
          <cell r="G405" t="str">
            <v>09413</v>
          </cell>
          <cell r="N405">
            <v>44000</v>
          </cell>
          <cell r="P405">
            <v>44000</v>
          </cell>
        </row>
        <row r="406">
          <cell r="D406" t="str">
            <v>ŽU</v>
          </cell>
          <cell r="F406" t="str">
            <v>077 11 01</v>
          </cell>
          <cell r="G406" t="str">
            <v>09413</v>
          </cell>
          <cell r="N406">
            <v>196834</v>
          </cell>
          <cell r="P406">
            <v>196834</v>
          </cell>
        </row>
        <row r="407">
          <cell r="D407" t="str">
            <v>TUKE</v>
          </cell>
          <cell r="F407" t="str">
            <v>077 11 01</v>
          </cell>
          <cell r="G407" t="str">
            <v>09413</v>
          </cell>
          <cell r="N407">
            <v>100612</v>
          </cell>
          <cell r="P407">
            <v>100612</v>
          </cell>
        </row>
        <row r="408">
          <cell r="D408" t="str">
            <v>STU</v>
          </cell>
          <cell r="F408" t="str">
            <v>077 12 02</v>
          </cell>
          <cell r="G408" t="str">
            <v>01402</v>
          </cell>
          <cell r="N408">
            <v>7567</v>
          </cell>
          <cell r="P408">
            <v>4412</v>
          </cell>
        </row>
        <row r="409">
          <cell r="D409" t="str">
            <v>UK</v>
          </cell>
          <cell r="F409" t="str">
            <v>077 12 02</v>
          </cell>
          <cell r="G409" t="str">
            <v>01402</v>
          </cell>
          <cell r="N409">
            <v>14610</v>
          </cell>
          <cell r="P409">
            <v>8521</v>
          </cell>
        </row>
        <row r="410">
          <cell r="D410" t="str">
            <v>UK</v>
          </cell>
          <cell r="F410" t="str">
            <v>077 12 02</v>
          </cell>
          <cell r="G410" t="str">
            <v>01402</v>
          </cell>
          <cell r="N410">
            <v>12769</v>
          </cell>
          <cell r="P410">
            <v>7448</v>
          </cell>
        </row>
        <row r="411">
          <cell r="D411" t="str">
            <v>UMB</v>
          </cell>
          <cell r="F411" t="str">
            <v>077 12 02</v>
          </cell>
          <cell r="G411" t="str">
            <v>01402</v>
          </cell>
          <cell r="N411">
            <v>11776</v>
          </cell>
          <cell r="P411">
            <v>6868</v>
          </cell>
        </row>
        <row r="412">
          <cell r="D412" t="str">
            <v>UPJŠ</v>
          </cell>
          <cell r="F412" t="str">
            <v>077 12 02</v>
          </cell>
          <cell r="G412" t="str">
            <v>01402</v>
          </cell>
          <cell r="N412">
            <v>12084</v>
          </cell>
          <cell r="P412">
            <v>7049</v>
          </cell>
        </row>
        <row r="413">
          <cell r="D413" t="str">
            <v>STU</v>
          </cell>
          <cell r="F413" t="str">
            <v>077 12 02</v>
          </cell>
          <cell r="G413" t="str">
            <v>01402</v>
          </cell>
          <cell r="N413">
            <v>17149</v>
          </cell>
          <cell r="P413">
            <v>10003</v>
          </cell>
        </row>
        <row r="414">
          <cell r="D414" t="str">
            <v>STU</v>
          </cell>
          <cell r="F414" t="str">
            <v>077 12 02</v>
          </cell>
          <cell r="G414" t="str">
            <v>01402</v>
          </cell>
          <cell r="N414">
            <v>14308</v>
          </cell>
          <cell r="P414">
            <v>8345</v>
          </cell>
        </row>
        <row r="415">
          <cell r="D415" t="str">
            <v>TUKE</v>
          </cell>
          <cell r="F415" t="str">
            <v>077 12 02</v>
          </cell>
          <cell r="G415" t="str">
            <v>01402</v>
          </cell>
          <cell r="N415">
            <v>8771</v>
          </cell>
          <cell r="P415">
            <v>5114</v>
          </cell>
        </row>
        <row r="416">
          <cell r="D416" t="str">
            <v>UK</v>
          </cell>
          <cell r="F416" t="str">
            <v>077 12 02</v>
          </cell>
          <cell r="G416" t="str">
            <v>01402</v>
          </cell>
          <cell r="N416">
            <v>8434</v>
          </cell>
          <cell r="P416">
            <v>4918</v>
          </cell>
        </row>
        <row r="417">
          <cell r="D417" t="str">
            <v>UK</v>
          </cell>
          <cell r="F417" t="str">
            <v>077 12 02</v>
          </cell>
          <cell r="G417" t="str">
            <v>01402</v>
          </cell>
          <cell r="N417">
            <v>3495</v>
          </cell>
          <cell r="P417">
            <v>2038</v>
          </cell>
        </row>
        <row r="418">
          <cell r="D418" t="str">
            <v>UK</v>
          </cell>
          <cell r="F418" t="str">
            <v>077 12 02</v>
          </cell>
          <cell r="G418" t="str">
            <v>01402</v>
          </cell>
          <cell r="N418">
            <v>6774</v>
          </cell>
          <cell r="P418">
            <v>3950</v>
          </cell>
        </row>
        <row r="419">
          <cell r="D419" t="str">
            <v>UK</v>
          </cell>
          <cell r="F419" t="str">
            <v>077 12 02</v>
          </cell>
          <cell r="G419" t="str">
            <v>01402</v>
          </cell>
          <cell r="N419">
            <v>5034</v>
          </cell>
          <cell r="P419">
            <v>2935</v>
          </cell>
        </row>
        <row r="420">
          <cell r="D420" t="str">
            <v>UKF</v>
          </cell>
          <cell r="F420" t="str">
            <v>077 12 02</v>
          </cell>
          <cell r="G420" t="str">
            <v>01402</v>
          </cell>
          <cell r="N420">
            <v>19902</v>
          </cell>
          <cell r="P420">
            <v>11608</v>
          </cell>
        </row>
        <row r="421">
          <cell r="D421" t="str">
            <v>UPJŠ</v>
          </cell>
          <cell r="F421" t="str">
            <v>077 12 02</v>
          </cell>
          <cell r="G421" t="str">
            <v>01402</v>
          </cell>
          <cell r="N421">
            <v>17627</v>
          </cell>
          <cell r="P421">
            <v>10280</v>
          </cell>
        </row>
        <row r="422">
          <cell r="D422" t="str">
            <v>UK</v>
          </cell>
          <cell r="F422" t="str">
            <v>077 12 02</v>
          </cell>
          <cell r="G422" t="str">
            <v>01402</v>
          </cell>
          <cell r="N422">
            <v>13298</v>
          </cell>
          <cell r="P422">
            <v>7756</v>
          </cell>
        </row>
        <row r="423">
          <cell r="D423" t="str">
            <v>STU</v>
          </cell>
          <cell r="F423" t="str">
            <v>077 12 02</v>
          </cell>
          <cell r="G423" t="str">
            <v>01402</v>
          </cell>
          <cell r="N423">
            <v>12076</v>
          </cell>
          <cell r="P423">
            <v>7043</v>
          </cell>
        </row>
        <row r="424">
          <cell r="D424" t="str">
            <v>STU</v>
          </cell>
          <cell r="F424" t="str">
            <v>077 12 02</v>
          </cell>
          <cell r="G424" t="str">
            <v>01402</v>
          </cell>
          <cell r="N424">
            <v>5272</v>
          </cell>
          <cell r="P424">
            <v>3074</v>
          </cell>
        </row>
        <row r="425">
          <cell r="D425" t="str">
            <v>UK</v>
          </cell>
          <cell r="F425" t="str">
            <v>077 12 02</v>
          </cell>
          <cell r="G425" t="str">
            <v>01402</v>
          </cell>
          <cell r="N425">
            <v>6524</v>
          </cell>
          <cell r="P425">
            <v>3804</v>
          </cell>
        </row>
        <row r="426">
          <cell r="D426" t="str">
            <v>SPU</v>
          </cell>
          <cell r="F426" t="str">
            <v>077 12 02</v>
          </cell>
          <cell r="G426" t="str">
            <v>01402</v>
          </cell>
          <cell r="N426">
            <v>10627</v>
          </cell>
          <cell r="P426">
            <v>6197</v>
          </cell>
        </row>
        <row r="427">
          <cell r="D427" t="str">
            <v>STU</v>
          </cell>
          <cell r="F427" t="str">
            <v>077 12 02</v>
          </cell>
          <cell r="G427" t="str">
            <v>01402</v>
          </cell>
          <cell r="N427">
            <v>8970</v>
          </cell>
          <cell r="P427">
            <v>5231</v>
          </cell>
        </row>
        <row r="428">
          <cell r="D428" t="str">
            <v>UK</v>
          </cell>
          <cell r="F428" t="str">
            <v>077 12 02</v>
          </cell>
          <cell r="G428" t="str">
            <v>01402</v>
          </cell>
          <cell r="N428">
            <v>5051</v>
          </cell>
          <cell r="P428">
            <v>2944</v>
          </cell>
        </row>
        <row r="429">
          <cell r="D429" t="str">
            <v>TUZVO</v>
          </cell>
          <cell r="F429" t="str">
            <v>077 12 02</v>
          </cell>
          <cell r="G429" t="str">
            <v>01402</v>
          </cell>
          <cell r="N429">
            <v>4304</v>
          </cell>
          <cell r="P429">
            <v>2509</v>
          </cell>
        </row>
        <row r="430">
          <cell r="D430" t="str">
            <v>KU</v>
          </cell>
          <cell r="F430" t="str">
            <v>077 12 02</v>
          </cell>
          <cell r="G430" t="str">
            <v>01402</v>
          </cell>
          <cell r="N430">
            <v>7090</v>
          </cell>
          <cell r="P430">
            <v>4134</v>
          </cell>
        </row>
        <row r="431">
          <cell r="D431" t="str">
            <v>UK</v>
          </cell>
          <cell r="F431" t="str">
            <v>077 12 02</v>
          </cell>
          <cell r="G431" t="str">
            <v>01402</v>
          </cell>
          <cell r="N431">
            <v>12420</v>
          </cell>
          <cell r="P431">
            <v>7245</v>
          </cell>
        </row>
        <row r="432">
          <cell r="D432" t="str">
            <v>SPU</v>
          </cell>
          <cell r="F432" t="str">
            <v>077 12 02</v>
          </cell>
          <cell r="G432" t="str">
            <v>01402</v>
          </cell>
          <cell r="N432">
            <v>5762</v>
          </cell>
          <cell r="P432">
            <v>3360</v>
          </cell>
        </row>
        <row r="433">
          <cell r="D433" t="str">
            <v>UPJŠ</v>
          </cell>
          <cell r="F433" t="str">
            <v>077 12 02</v>
          </cell>
          <cell r="G433" t="str">
            <v>01402</v>
          </cell>
          <cell r="N433">
            <v>11735</v>
          </cell>
          <cell r="P433">
            <v>6843</v>
          </cell>
        </row>
        <row r="434">
          <cell r="D434" t="str">
            <v>UK</v>
          </cell>
          <cell r="F434" t="str">
            <v>077 12 02</v>
          </cell>
          <cell r="G434" t="str">
            <v>01402</v>
          </cell>
          <cell r="N434">
            <v>7416</v>
          </cell>
          <cell r="P434">
            <v>4326</v>
          </cell>
        </row>
        <row r="435">
          <cell r="D435" t="str">
            <v>TUZVO</v>
          </cell>
          <cell r="F435" t="str">
            <v>077 12 02</v>
          </cell>
          <cell r="G435" t="str">
            <v>01402</v>
          </cell>
          <cell r="N435">
            <v>9067</v>
          </cell>
          <cell r="P435">
            <v>5287</v>
          </cell>
        </row>
        <row r="436">
          <cell r="D436" t="str">
            <v>UK</v>
          </cell>
          <cell r="F436" t="str">
            <v>077 12 02</v>
          </cell>
          <cell r="G436" t="str">
            <v>01402</v>
          </cell>
          <cell r="N436">
            <v>20096</v>
          </cell>
          <cell r="P436">
            <v>11721</v>
          </cell>
        </row>
        <row r="437">
          <cell r="D437" t="str">
            <v>UK</v>
          </cell>
          <cell r="F437" t="str">
            <v>077 12 02</v>
          </cell>
          <cell r="G437" t="str">
            <v>01402</v>
          </cell>
          <cell r="N437">
            <v>19956</v>
          </cell>
          <cell r="P437">
            <v>11641</v>
          </cell>
        </row>
        <row r="438">
          <cell r="D438" t="str">
            <v>STU</v>
          </cell>
          <cell r="F438" t="str">
            <v>077 12 02</v>
          </cell>
          <cell r="G438" t="str">
            <v>01402</v>
          </cell>
          <cell r="N438">
            <v>10969</v>
          </cell>
          <cell r="P438">
            <v>6398</v>
          </cell>
        </row>
        <row r="439">
          <cell r="D439" t="str">
            <v>STU</v>
          </cell>
          <cell r="F439" t="str">
            <v>077 12 02</v>
          </cell>
          <cell r="G439" t="str">
            <v>01402</v>
          </cell>
          <cell r="N439">
            <v>18013</v>
          </cell>
          <cell r="P439">
            <v>10507</v>
          </cell>
        </row>
        <row r="440">
          <cell r="D440" t="str">
            <v>STU</v>
          </cell>
          <cell r="F440" t="str">
            <v>077 12 02</v>
          </cell>
          <cell r="G440" t="str">
            <v>01402</v>
          </cell>
          <cell r="N440">
            <v>13146</v>
          </cell>
          <cell r="P440">
            <v>7667</v>
          </cell>
        </row>
        <row r="441">
          <cell r="D441" t="str">
            <v>UK</v>
          </cell>
          <cell r="F441" t="str">
            <v>077 12 02</v>
          </cell>
          <cell r="G441" t="str">
            <v>01402</v>
          </cell>
          <cell r="N441">
            <v>15136</v>
          </cell>
          <cell r="P441">
            <v>8828</v>
          </cell>
        </row>
        <row r="442">
          <cell r="D442" t="str">
            <v>UPJŠ</v>
          </cell>
          <cell r="F442" t="str">
            <v>077 12 02</v>
          </cell>
          <cell r="G442" t="str">
            <v>01402</v>
          </cell>
          <cell r="N442">
            <v>10269</v>
          </cell>
          <cell r="P442">
            <v>5988</v>
          </cell>
        </row>
        <row r="443">
          <cell r="D443" t="str">
            <v>STU</v>
          </cell>
          <cell r="F443" t="str">
            <v>077 12 02</v>
          </cell>
          <cell r="G443" t="str">
            <v>01402</v>
          </cell>
          <cell r="N443">
            <v>6953</v>
          </cell>
          <cell r="P443">
            <v>4055</v>
          </cell>
        </row>
        <row r="444">
          <cell r="D444" t="str">
            <v>STU</v>
          </cell>
          <cell r="F444" t="str">
            <v>077 12 02</v>
          </cell>
          <cell r="G444" t="str">
            <v>01402</v>
          </cell>
          <cell r="N444">
            <v>14120</v>
          </cell>
          <cell r="P444">
            <v>8235</v>
          </cell>
        </row>
        <row r="445">
          <cell r="D445" t="str">
            <v>STU</v>
          </cell>
          <cell r="F445" t="str">
            <v>077 12 02</v>
          </cell>
          <cell r="G445" t="str">
            <v>01402</v>
          </cell>
          <cell r="N445">
            <v>11185</v>
          </cell>
          <cell r="P445">
            <v>6524</v>
          </cell>
        </row>
        <row r="446">
          <cell r="D446" t="str">
            <v>UMB</v>
          </cell>
          <cell r="F446" t="str">
            <v>077 12 02</v>
          </cell>
          <cell r="G446" t="str">
            <v>01402</v>
          </cell>
          <cell r="N446">
            <v>8494</v>
          </cell>
          <cell r="P446">
            <v>4953</v>
          </cell>
        </row>
        <row r="447">
          <cell r="D447" t="str">
            <v>STU</v>
          </cell>
          <cell r="F447" t="str">
            <v>077 12 02</v>
          </cell>
          <cell r="G447" t="str">
            <v>01402</v>
          </cell>
          <cell r="N447">
            <v>6455</v>
          </cell>
          <cell r="P447">
            <v>3763</v>
          </cell>
        </row>
        <row r="448">
          <cell r="D448" t="str">
            <v>STU</v>
          </cell>
          <cell r="F448" t="str">
            <v>077 12 02</v>
          </cell>
          <cell r="G448" t="str">
            <v>01402</v>
          </cell>
          <cell r="N448">
            <v>8015</v>
          </cell>
          <cell r="P448">
            <v>4673</v>
          </cell>
        </row>
        <row r="449">
          <cell r="D449" t="str">
            <v>UK</v>
          </cell>
          <cell r="F449" t="str">
            <v>077 12 02</v>
          </cell>
          <cell r="G449" t="str">
            <v>01402</v>
          </cell>
          <cell r="N449">
            <v>11569</v>
          </cell>
          <cell r="P449">
            <v>6748</v>
          </cell>
        </row>
        <row r="450">
          <cell r="D450" t="str">
            <v>UK</v>
          </cell>
          <cell r="F450" t="str">
            <v>077 12 02</v>
          </cell>
          <cell r="G450" t="str">
            <v>01402</v>
          </cell>
          <cell r="N450">
            <v>17519</v>
          </cell>
          <cell r="P450">
            <v>10217</v>
          </cell>
        </row>
        <row r="451">
          <cell r="D451" t="str">
            <v>UK</v>
          </cell>
          <cell r="F451" t="str">
            <v>077 12 02</v>
          </cell>
          <cell r="G451" t="str">
            <v>01402</v>
          </cell>
          <cell r="N451">
            <v>2985</v>
          </cell>
          <cell r="P451">
            <v>1739</v>
          </cell>
        </row>
        <row r="452">
          <cell r="D452" t="str">
            <v>UK</v>
          </cell>
          <cell r="F452" t="str">
            <v>077 12 02</v>
          </cell>
          <cell r="G452" t="str">
            <v>01402</v>
          </cell>
          <cell r="N452">
            <v>2436</v>
          </cell>
          <cell r="P452">
            <v>1421</v>
          </cell>
        </row>
        <row r="453">
          <cell r="D453" t="str">
            <v>UK</v>
          </cell>
          <cell r="F453" t="str">
            <v>077 12 02</v>
          </cell>
          <cell r="G453" t="str">
            <v>01402</v>
          </cell>
          <cell r="N453">
            <v>16148</v>
          </cell>
          <cell r="P453">
            <v>9418</v>
          </cell>
        </row>
        <row r="454">
          <cell r="D454" t="str">
            <v>UK</v>
          </cell>
          <cell r="F454" t="str">
            <v>077 12 02</v>
          </cell>
          <cell r="G454" t="str">
            <v>01402</v>
          </cell>
          <cell r="N454">
            <v>15412</v>
          </cell>
          <cell r="P454">
            <v>8989</v>
          </cell>
        </row>
        <row r="455">
          <cell r="D455" t="str">
            <v>UPJŠ</v>
          </cell>
          <cell r="F455" t="str">
            <v>077 12 02</v>
          </cell>
          <cell r="G455" t="str">
            <v>01402</v>
          </cell>
          <cell r="N455">
            <v>14076</v>
          </cell>
          <cell r="P455">
            <v>8211</v>
          </cell>
        </row>
        <row r="456">
          <cell r="D456" t="str">
            <v>UK</v>
          </cell>
          <cell r="F456" t="str">
            <v>077 12 02</v>
          </cell>
          <cell r="G456" t="str">
            <v>01402</v>
          </cell>
          <cell r="N456">
            <v>5776</v>
          </cell>
          <cell r="P456">
            <v>3368</v>
          </cell>
        </row>
        <row r="457">
          <cell r="D457" t="str">
            <v>ŽU</v>
          </cell>
          <cell r="F457" t="str">
            <v>077 12 02</v>
          </cell>
          <cell r="G457" t="str">
            <v>01402</v>
          </cell>
          <cell r="N457">
            <v>10378</v>
          </cell>
          <cell r="P457">
            <v>6052</v>
          </cell>
        </row>
        <row r="458">
          <cell r="D458" t="str">
            <v>TUKE</v>
          </cell>
          <cell r="F458" t="str">
            <v>077 12 02</v>
          </cell>
          <cell r="G458" t="str">
            <v>01402</v>
          </cell>
          <cell r="N458">
            <v>11192</v>
          </cell>
          <cell r="P458">
            <v>6527</v>
          </cell>
        </row>
        <row r="459">
          <cell r="D459" t="str">
            <v>STU</v>
          </cell>
          <cell r="F459" t="str">
            <v>077 12 02</v>
          </cell>
          <cell r="G459" t="str">
            <v>01402</v>
          </cell>
          <cell r="N459">
            <v>11047</v>
          </cell>
          <cell r="P459">
            <v>6442</v>
          </cell>
        </row>
        <row r="460">
          <cell r="D460" t="str">
            <v>TUKE</v>
          </cell>
          <cell r="F460" t="str">
            <v>077 12 02</v>
          </cell>
          <cell r="G460" t="str">
            <v>01402</v>
          </cell>
          <cell r="N460">
            <v>12932</v>
          </cell>
          <cell r="P460">
            <v>7542</v>
          </cell>
        </row>
        <row r="461">
          <cell r="D461" t="str">
            <v>ŽU</v>
          </cell>
          <cell r="F461" t="str">
            <v>077 12 02</v>
          </cell>
          <cell r="G461" t="str">
            <v>01402</v>
          </cell>
          <cell r="N461">
            <v>17580</v>
          </cell>
          <cell r="P461">
            <v>10255</v>
          </cell>
        </row>
        <row r="462">
          <cell r="D462" t="str">
            <v>TUKE</v>
          </cell>
          <cell r="F462" t="str">
            <v>077 12 02</v>
          </cell>
          <cell r="G462" t="str">
            <v>01402</v>
          </cell>
          <cell r="N462">
            <v>11866</v>
          </cell>
          <cell r="P462">
            <v>6920</v>
          </cell>
        </row>
        <row r="463">
          <cell r="D463" t="str">
            <v>ŽU</v>
          </cell>
          <cell r="F463" t="str">
            <v>077 12 02</v>
          </cell>
          <cell r="G463" t="str">
            <v>01402</v>
          </cell>
          <cell r="N463">
            <v>6214</v>
          </cell>
          <cell r="P463">
            <v>3623</v>
          </cell>
        </row>
        <row r="464">
          <cell r="D464" t="str">
            <v>TUKE</v>
          </cell>
          <cell r="F464" t="str">
            <v>077 12 02</v>
          </cell>
          <cell r="G464" t="str">
            <v>01402</v>
          </cell>
          <cell r="N464">
            <v>12586</v>
          </cell>
          <cell r="P464">
            <v>7340</v>
          </cell>
        </row>
        <row r="465">
          <cell r="D465" t="str">
            <v>ŽU</v>
          </cell>
          <cell r="F465" t="str">
            <v>077 12 02</v>
          </cell>
          <cell r="G465" t="str">
            <v>01402</v>
          </cell>
          <cell r="N465">
            <v>13608</v>
          </cell>
          <cell r="P465">
            <v>7938</v>
          </cell>
        </row>
        <row r="466">
          <cell r="D466" t="str">
            <v>UPJŠ</v>
          </cell>
          <cell r="F466" t="str">
            <v>077 12 02</v>
          </cell>
          <cell r="G466" t="str">
            <v>01402</v>
          </cell>
          <cell r="N466">
            <v>11417</v>
          </cell>
          <cell r="P466">
            <v>6659</v>
          </cell>
        </row>
        <row r="467">
          <cell r="D467" t="str">
            <v>STU</v>
          </cell>
          <cell r="F467" t="str">
            <v>077 12 02</v>
          </cell>
          <cell r="G467" t="str">
            <v>01402</v>
          </cell>
          <cell r="N467">
            <v>9431</v>
          </cell>
          <cell r="P467">
            <v>5499</v>
          </cell>
        </row>
        <row r="468">
          <cell r="D468" t="str">
            <v>ŽU</v>
          </cell>
          <cell r="F468" t="str">
            <v>077 12 02</v>
          </cell>
          <cell r="G468" t="str">
            <v>01402</v>
          </cell>
          <cell r="N468">
            <v>15179</v>
          </cell>
          <cell r="P468">
            <v>8852</v>
          </cell>
        </row>
        <row r="469">
          <cell r="D469" t="str">
            <v>STU</v>
          </cell>
          <cell r="F469" t="str">
            <v>077 12 02</v>
          </cell>
          <cell r="G469" t="str">
            <v>01402</v>
          </cell>
          <cell r="N469">
            <v>16491</v>
          </cell>
          <cell r="P469">
            <v>9619</v>
          </cell>
        </row>
        <row r="470">
          <cell r="D470" t="str">
            <v>ŽU</v>
          </cell>
          <cell r="F470" t="str">
            <v>077 12 02</v>
          </cell>
          <cell r="G470" t="str">
            <v>01402</v>
          </cell>
          <cell r="N470">
            <v>14227</v>
          </cell>
          <cell r="P470">
            <v>8297</v>
          </cell>
        </row>
        <row r="471">
          <cell r="D471" t="str">
            <v>STU</v>
          </cell>
          <cell r="F471" t="str">
            <v>077 12 02</v>
          </cell>
          <cell r="G471" t="str">
            <v>01402</v>
          </cell>
          <cell r="N471">
            <v>13072</v>
          </cell>
          <cell r="P471">
            <v>7624</v>
          </cell>
        </row>
        <row r="472">
          <cell r="D472" t="str">
            <v>STU</v>
          </cell>
          <cell r="F472" t="str">
            <v>077 12 02</v>
          </cell>
          <cell r="G472" t="str">
            <v>01402</v>
          </cell>
          <cell r="N472">
            <v>15234</v>
          </cell>
          <cell r="P472">
            <v>8885</v>
          </cell>
        </row>
        <row r="473">
          <cell r="D473" t="str">
            <v>STU</v>
          </cell>
          <cell r="F473" t="str">
            <v>077 12 02</v>
          </cell>
          <cell r="G473" t="str">
            <v>01402</v>
          </cell>
          <cell r="N473">
            <v>8836</v>
          </cell>
          <cell r="P473">
            <v>5153</v>
          </cell>
        </row>
        <row r="474">
          <cell r="D474" t="str">
            <v>TUKE</v>
          </cell>
          <cell r="F474" t="str">
            <v>077 12 02</v>
          </cell>
          <cell r="G474" t="str">
            <v>01402</v>
          </cell>
          <cell r="N474">
            <v>9097</v>
          </cell>
          <cell r="P474">
            <v>5306</v>
          </cell>
        </row>
        <row r="475">
          <cell r="D475" t="str">
            <v>TUKE</v>
          </cell>
          <cell r="F475" t="str">
            <v>077 12 02</v>
          </cell>
          <cell r="G475" t="str">
            <v>01402</v>
          </cell>
          <cell r="N475">
            <v>8638</v>
          </cell>
          <cell r="P475">
            <v>5037</v>
          </cell>
        </row>
        <row r="476">
          <cell r="D476" t="str">
            <v>ŽU</v>
          </cell>
          <cell r="F476" t="str">
            <v>077 12 02</v>
          </cell>
          <cell r="G476" t="str">
            <v>01402</v>
          </cell>
          <cell r="N476">
            <v>3680</v>
          </cell>
          <cell r="P476">
            <v>2145</v>
          </cell>
        </row>
        <row r="477">
          <cell r="D477" t="str">
            <v>TUKE</v>
          </cell>
          <cell r="F477" t="str">
            <v>077 12 02</v>
          </cell>
          <cell r="G477" t="str">
            <v>01402</v>
          </cell>
          <cell r="N477">
            <v>7326</v>
          </cell>
          <cell r="P477">
            <v>4272</v>
          </cell>
        </row>
        <row r="478">
          <cell r="D478" t="str">
            <v>STU</v>
          </cell>
          <cell r="F478" t="str">
            <v>077 12 02</v>
          </cell>
          <cell r="G478" t="str">
            <v>01402</v>
          </cell>
          <cell r="N478">
            <v>13213</v>
          </cell>
          <cell r="P478">
            <v>7707</v>
          </cell>
        </row>
        <row r="479">
          <cell r="D479" t="str">
            <v>STU</v>
          </cell>
          <cell r="F479" t="str">
            <v>077 12 02</v>
          </cell>
          <cell r="G479" t="str">
            <v>01402</v>
          </cell>
          <cell r="N479">
            <v>11328</v>
          </cell>
          <cell r="P479">
            <v>6608</v>
          </cell>
        </row>
        <row r="480">
          <cell r="D480" t="str">
            <v>TUKE</v>
          </cell>
          <cell r="F480" t="str">
            <v>077 12 02</v>
          </cell>
          <cell r="G480" t="str">
            <v>01402</v>
          </cell>
          <cell r="N480">
            <v>20609</v>
          </cell>
          <cell r="P480">
            <v>12021</v>
          </cell>
        </row>
        <row r="481">
          <cell r="D481" t="str">
            <v>ŽU</v>
          </cell>
          <cell r="F481" t="str">
            <v>077 12 02</v>
          </cell>
          <cell r="G481" t="str">
            <v>01402</v>
          </cell>
          <cell r="N481">
            <v>15787</v>
          </cell>
          <cell r="P481">
            <v>9207</v>
          </cell>
        </row>
        <row r="482">
          <cell r="D482" t="str">
            <v>UK</v>
          </cell>
          <cell r="F482" t="str">
            <v>077 12 02</v>
          </cell>
          <cell r="G482" t="str">
            <v>01402</v>
          </cell>
          <cell r="N482">
            <v>3203</v>
          </cell>
          <cell r="P482">
            <v>1866</v>
          </cell>
        </row>
        <row r="483">
          <cell r="D483" t="str">
            <v>ŽU</v>
          </cell>
          <cell r="F483" t="str">
            <v>077 12 02</v>
          </cell>
          <cell r="G483" t="str">
            <v>01402</v>
          </cell>
          <cell r="N483">
            <v>19451</v>
          </cell>
          <cell r="P483">
            <v>11344</v>
          </cell>
        </row>
        <row r="484">
          <cell r="D484" t="str">
            <v>ŽU</v>
          </cell>
          <cell r="F484" t="str">
            <v>077 12 02</v>
          </cell>
          <cell r="G484" t="str">
            <v>01402</v>
          </cell>
          <cell r="N484">
            <v>19343</v>
          </cell>
          <cell r="P484">
            <v>11281</v>
          </cell>
        </row>
        <row r="485">
          <cell r="D485" t="str">
            <v>STU</v>
          </cell>
          <cell r="F485" t="str">
            <v>077 12 02</v>
          </cell>
          <cell r="G485" t="str">
            <v>01402</v>
          </cell>
          <cell r="N485">
            <v>15072</v>
          </cell>
          <cell r="P485">
            <v>8792</v>
          </cell>
        </row>
        <row r="486">
          <cell r="D486" t="str">
            <v>TUKE</v>
          </cell>
          <cell r="F486" t="str">
            <v>077 12 02</v>
          </cell>
          <cell r="G486" t="str">
            <v>01402</v>
          </cell>
          <cell r="N486">
            <v>18168</v>
          </cell>
          <cell r="P486">
            <v>10598</v>
          </cell>
        </row>
        <row r="487">
          <cell r="D487" t="str">
            <v>TUKE</v>
          </cell>
          <cell r="F487" t="str">
            <v>077 12 02</v>
          </cell>
          <cell r="G487" t="str">
            <v>01402</v>
          </cell>
          <cell r="N487">
            <v>17502</v>
          </cell>
          <cell r="P487">
            <v>10208</v>
          </cell>
        </row>
        <row r="488">
          <cell r="D488" t="str">
            <v>ŽU</v>
          </cell>
          <cell r="F488" t="str">
            <v>077 12 02</v>
          </cell>
          <cell r="G488" t="str">
            <v>01402</v>
          </cell>
          <cell r="N488">
            <v>17276</v>
          </cell>
          <cell r="P488">
            <v>10076</v>
          </cell>
        </row>
        <row r="489">
          <cell r="D489" t="str">
            <v>TUKE</v>
          </cell>
          <cell r="F489" t="str">
            <v>077 12 02</v>
          </cell>
          <cell r="G489" t="str">
            <v>01402</v>
          </cell>
          <cell r="N489">
            <v>15838</v>
          </cell>
          <cell r="P489">
            <v>9237</v>
          </cell>
        </row>
        <row r="490">
          <cell r="D490" t="str">
            <v>STU</v>
          </cell>
          <cell r="F490" t="str">
            <v>077 12 02</v>
          </cell>
          <cell r="G490" t="str">
            <v>01402</v>
          </cell>
          <cell r="N490">
            <v>7039</v>
          </cell>
          <cell r="P490">
            <v>4104</v>
          </cell>
        </row>
        <row r="491">
          <cell r="D491" t="str">
            <v>STU</v>
          </cell>
          <cell r="F491" t="str">
            <v>077 12 02</v>
          </cell>
          <cell r="G491" t="str">
            <v>01402</v>
          </cell>
          <cell r="N491">
            <v>10218</v>
          </cell>
          <cell r="P491">
            <v>5959</v>
          </cell>
        </row>
        <row r="492">
          <cell r="D492" t="str">
            <v>STU</v>
          </cell>
          <cell r="F492" t="str">
            <v>077 12 02</v>
          </cell>
          <cell r="G492" t="str">
            <v>01402</v>
          </cell>
          <cell r="N492">
            <v>15351</v>
          </cell>
          <cell r="P492">
            <v>8954</v>
          </cell>
        </row>
        <row r="493">
          <cell r="D493" t="str">
            <v>TVU</v>
          </cell>
          <cell r="F493" t="str">
            <v>077 12 02</v>
          </cell>
          <cell r="G493" t="str">
            <v>01402</v>
          </cell>
          <cell r="N493">
            <v>10592</v>
          </cell>
          <cell r="P493">
            <v>6177</v>
          </cell>
        </row>
        <row r="494">
          <cell r="D494" t="str">
            <v>STU</v>
          </cell>
          <cell r="F494" t="str">
            <v>077 12 02</v>
          </cell>
          <cell r="G494" t="str">
            <v>01402</v>
          </cell>
          <cell r="N494">
            <v>14536</v>
          </cell>
          <cell r="P494">
            <v>8478</v>
          </cell>
        </row>
        <row r="495">
          <cell r="D495" t="str">
            <v>TUKE</v>
          </cell>
          <cell r="F495" t="str">
            <v>077 12 02</v>
          </cell>
          <cell r="G495" t="str">
            <v>01402</v>
          </cell>
          <cell r="N495">
            <v>11363</v>
          </cell>
          <cell r="P495">
            <v>6626</v>
          </cell>
        </row>
        <row r="496">
          <cell r="D496" t="str">
            <v>STU</v>
          </cell>
          <cell r="F496" t="str">
            <v>077 12 02</v>
          </cell>
          <cell r="G496" t="str">
            <v>01402</v>
          </cell>
          <cell r="N496">
            <v>12983</v>
          </cell>
          <cell r="P496">
            <v>7571</v>
          </cell>
        </row>
        <row r="497">
          <cell r="D497" t="str">
            <v>ŽU</v>
          </cell>
          <cell r="F497" t="str">
            <v>077 12 02</v>
          </cell>
          <cell r="G497" t="str">
            <v>01402</v>
          </cell>
          <cell r="N497">
            <v>14169</v>
          </cell>
          <cell r="P497">
            <v>8263</v>
          </cell>
        </row>
        <row r="498">
          <cell r="D498" t="str">
            <v>TUKE</v>
          </cell>
          <cell r="F498" t="str">
            <v>077 12 02</v>
          </cell>
          <cell r="G498" t="str">
            <v>01402</v>
          </cell>
          <cell r="N498">
            <v>13991</v>
          </cell>
          <cell r="P498">
            <v>8159</v>
          </cell>
        </row>
        <row r="499">
          <cell r="D499" t="str">
            <v>STU</v>
          </cell>
          <cell r="F499" t="str">
            <v>077 12 02</v>
          </cell>
          <cell r="G499" t="str">
            <v>01402</v>
          </cell>
          <cell r="N499">
            <v>13142</v>
          </cell>
          <cell r="P499">
            <v>7665</v>
          </cell>
        </row>
        <row r="500">
          <cell r="D500" t="str">
            <v>TUKE</v>
          </cell>
          <cell r="F500" t="str">
            <v>077 12 02</v>
          </cell>
          <cell r="G500" t="str">
            <v>01402</v>
          </cell>
          <cell r="N500">
            <v>12714</v>
          </cell>
          <cell r="P500">
            <v>7415</v>
          </cell>
        </row>
        <row r="501">
          <cell r="D501" t="str">
            <v>TUKE</v>
          </cell>
          <cell r="F501" t="str">
            <v>077 12 02</v>
          </cell>
          <cell r="G501" t="str">
            <v>01402</v>
          </cell>
          <cell r="N501">
            <v>9113</v>
          </cell>
          <cell r="P501">
            <v>5315</v>
          </cell>
        </row>
        <row r="502">
          <cell r="D502" t="str">
            <v>STU</v>
          </cell>
          <cell r="F502" t="str">
            <v>077 12 02</v>
          </cell>
          <cell r="G502" t="str">
            <v>01402</v>
          </cell>
          <cell r="N502">
            <v>20110</v>
          </cell>
          <cell r="P502">
            <v>11729</v>
          </cell>
        </row>
        <row r="503">
          <cell r="D503" t="str">
            <v>TUKE</v>
          </cell>
          <cell r="F503" t="str">
            <v>077 12 02</v>
          </cell>
          <cell r="G503" t="str">
            <v>01402</v>
          </cell>
          <cell r="N503">
            <v>19977</v>
          </cell>
          <cell r="P503">
            <v>11651</v>
          </cell>
        </row>
        <row r="504">
          <cell r="D504" t="str">
            <v>TUKE</v>
          </cell>
          <cell r="F504" t="str">
            <v>077 12 02</v>
          </cell>
          <cell r="G504" t="str">
            <v>01402</v>
          </cell>
          <cell r="N504">
            <v>19967</v>
          </cell>
          <cell r="P504">
            <v>11645</v>
          </cell>
        </row>
        <row r="505">
          <cell r="D505" t="str">
            <v>ŽU</v>
          </cell>
          <cell r="F505" t="str">
            <v>077 12 02</v>
          </cell>
          <cell r="G505" t="str">
            <v>01402</v>
          </cell>
          <cell r="N505">
            <v>16878</v>
          </cell>
          <cell r="P505">
            <v>9844</v>
          </cell>
        </row>
        <row r="506">
          <cell r="D506" t="str">
            <v>TUKE</v>
          </cell>
          <cell r="F506" t="str">
            <v>077 12 02</v>
          </cell>
          <cell r="G506" t="str">
            <v>01402</v>
          </cell>
          <cell r="N506">
            <v>16497</v>
          </cell>
          <cell r="P506">
            <v>9621</v>
          </cell>
        </row>
        <row r="507">
          <cell r="D507" t="str">
            <v>TUKE</v>
          </cell>
          <cell r="F507" t="str">
            <v>077 12 02</v>
          </cell>
          <cell r="G507" t="str">
            <v>01402</v>
          </cell>
          <cell r="N507">
            <v>16549</v>
          </cell>
          <cell r="P507">
            <v>9653</v>
          </cell>
        </row>
        <row r="508">
          <cell r="D508" t="str">
            <v>UPJŠ</v>
          </cell>
          <cell r="F508" t="str">
            <v>077 12 02</v>
          </cell>
          <cell r="G508" t="str">
            <v>01402</v>
          </cell>
          <cell r="N508">
            <v>13520</v>
          </cell>
          <cell r="P508">
            <v>7885</v>
          </cell>
        </row>
        <row r="509">
          <cell r="D509" t="str">
            <v>STU</v>
          </cell>
          <cell r="F509" t="str">
            <v>077 12 02</v>
          </cell>
          <cell r="G509" t="str">
            <v>01402</v>
          </cell>
          <cell r="N509">
            <v>18861</v>
          </cell>
          <cell r="P509">
            <v>11000</v>
          </cell>
        </row>
        <row r="510">
          <cell r="D510" t="str">
            <v>TUKE</v>
          </cell>
          <cell r="F510" t="str">
            <v>077 12 02</v>
          </cell>
          <cell r="G510" t="str">
            <v>01402</v>
          </cell>
          <cell r="N510">
            <v>12289</v>
          </cell>
          <cell r="P510">
            <v>7168</v>
          </cell>
        </row>
        <row r="511">
          <cell r="D511" t="str">
            <v>STU</v>
          </cell>
          <cell r="F511" t="str">
            <v>077 12 02</v>
          </cell>
          <cell r="G511" t="str">
            <v>01402</v>
          </cell>
          <cell r="N511">
            <v>15384</v>
          </cell>
          <cell r="P511">
            <v>8974</v>
          </cell>
        </row>
        <row r="512">
          <cell r="D512" t="str">
            <v>TUKE</v>
          </cell>
          <cell r="F512" t="str">
            <v>077 12 02</v>
          </cell>
          <cell r="G512" t="str">
            <v>01402</v>
          </cell>
          <cell r="N512">
            <v>13026</v>
          </cell>
          <cell r="P512">
            <v>7597</v>
          </cell>
        </row>
        <row r="513">
          <cell r="D513" t="str">
            <v>STU</v>
          </cell>
          <cell r="F513" t="str">
            <v>077 12 02</v>
          </cell>
          <cell r="G513" t="str">
            <v>01402</v>
          </cell>
          <cell r="N513">
            <v>17701</v>
          </cell>
          <cell r="P513">
            <v>10325</v>
          </cell>
        </row>
        <row r="514">
          <cell r="D514" t="str">
            <v>STU</v>
          </cell>
          <cell r="F514" t="str">
            <v>077 12 02</v>
          </cell>
          <cell r="G514" t="str">
            <v>01402</v>
          </cell>
          <cell r="N514">
            <v>17659</v>
          </cell>
          <cell r="P514">
            <v>10299</v>
          </cell>
        </row>
        <row r="515">
          <cell r="D515" t="str">
            <v>TUKE</v>
          </cell>
          <cell r="F515" t="str">
            <v>077 12 02</v>
          </cell>
          <cell r="G515" t="str">
            <v>01402</v>
          </cell>
          <cell r="N515">
            <v>12358</v>
          </cell>
          <cell r="P515">
            <v>7207</v>
          </cell>
        </row>
        <row r="516">
          <cell r="D516" t="str">
            <v>STU</v>
          </cell>
          <cell r="F516" t="str">
            <v>077 12 02</v>
          </cell>
          <cell r="G516" t="str">
            <v>01402</v>
          </cell>
          <cell r="N516">
            <v>14548</v>
          </cell>
          <cell r="P516">
            <v>8485</v>
          </cell>
        </row>
        <row r="517">
          <cell r="D517" t="str">
            <v>PU</v>
          </cell>
          <cell r="F517" t="str">
            <v>077 12 02</v>
          </cell>
          <cell r="G517" t="str">
            <v>01402</v>
          </cell>
          <cell r="N517">
            <v>9891</v>
          </cell>
          <cell r="P517">
            <v>5769</v>
          </cell>
        </row>
        <row r="518">
          <cell r="D518" t="str">
            <v>ŽU</v>
          </cell>
          <cell r="F518" t="str">
            <v>077 12 02</v>
          </cell>
          <cell r="G518" t="str">
            <v>01402</v>
          </cell>
          <cell r="N518">
            <v>16026</v>
          </cell>
          <cell r="P518">
            <v>9347</v>
          </cell>
        </row>
        <row r="519">
          <cell r="D519" t="str">
            <v>TUKE</v>
          </cell>
          <cell r="F519" t="str">
            <v>077 12 02</v>
          </cell>
          <cell r="G519" t="str">
            <v>01402</v>
          </cell>
          <cell r="N519">
            <v>13315</v>
          </cell>
          <cell r="P519">
            <v>7765</v>
          </cell>
        </row>
        <row r="520">
          <cell r="D520" t="str">
            <v>TUKE</v>
          </cell>
          <cell r="F520" t="str">
            <v>077 12 02</v>
          </cell>
          <cell r="G520" t="str">
            <v>01402</v>
          </cell>
          <cell r="N520">
            <v>10941</v>
          </cell>
          <cell r="P520">
            <v>6380</v>
          </cell>
        </row>
        <row r="521">
          <cell r="D521" t="str">
            <v>PU</v>
          </cell>
          <cell r="F521" t="str">
            <v>077 12 02</v>
          </cell>
          <cell r="G521" t="str">
            <v>01402</v>
          </cell>
          <cell r="N521">
            <v>6425</v>
          </cell>
          <cell r="P521">
            <v>3747</v>
          </cell>
        </row>
        <row r="522">
          <cell r="D522" t="str">
            <v>TUAD</v>
          </cell>
          <cell r="F522" t="str">
            <v>077 12 02</v>
          </cell>
          <cell r="G522" t="str">
            <v>01402</v>
          </cell>
          <cell r="N522">
            <v>12948</v>
          </cell>
          <cell r="P522">
            <v>7553</v>
          </cell>
        </row>
        <row r="523">
          <cell r="D523" t="str">
            <v>STU</v>
          </cell>
          <cell r="F523" t="str">
            <v>077 12 02</v>
          </cell>
          <cell r="G523" t="str">
            <v>01402</v>
          </cell>
          <cell r="N523">
            <v>13675</v>
          </cell>
          <cell r="P523">
            <v>7975</v>
          </cell>
        </row>
        <row r="524">
          <cell r="D524" t="str">
            <v>ŽU</v>
          </cell>
          <cell r="F524" t="str">
            <v>077 12 02</v>
          </cell>
          <cell r="G524" t="str">
            <v>01402</v>
          </cell>
          <cell r="N524">
            <v>14690</v>
          </cell>
          <cell r="P524">
            <v>8568</v>
          </cell>
        </row>
        <row r="525">
          <cell r="D525" t="str">
            <v>ŽU</v>
          </cell>
          <cell r="F525" t="str">
            <v>077 12 02</v>
          </cell>
          <cell r="G525" t="str">
            <v>01402</v>
          </cell>
          <cell r="N525">
            <v>14941</v>
          </cell>
          <cell r="P525">
            <v>8715</v>
          </cell>
        </row>
        <row r="526">
          <cell r="D526" t="str">
            <v>TUKE</v>
          </cell>
          <cell r="F526" t="str">
            <v>077 12 02</v>
          </cell>
          <cell r="G526" t="str">
            <v>01402</v>
          </cell>
          <cell r="N526">
            <v>10423</v>
          </cell>
          <cell r="P526">
            <v>6078</v>
          </cell>
        </row>
        <row r="527">
          <cell r="D527" t="str">
            <v>ŽU</v>
          </cell>
          <cell r="F527" t="str">
            <v>077 12 02</v>
          </cell>
          <cell r="G527" t="str">
            <v>01402</v>
          </cell>
          <cell r="N527">
            <v>10576</v>
          </cell>
          <cell r="P527">
            <v>6168</v>
          </cell>
        </row>
        <row r="528">
          <cell r="D528" t="str">
            <v>STU</v>
          </cell>
          <cell r="F528" t="str">
            <v>077 12 02</v>
          </cell>
          <cell r="G528" t="str">
            <v>01402</v>
          </cell>
          <cell r="N528">
            <v>14253</v>
          </cell>
          <cell r="P528">
            <v>8312</v>
          </cell>
        </row>
        <row r="529">
          <cell r="D529" t="str">
            <v>STU</v>
          </cell>
          <cell r="F529" t="str">
            <v>077 12 02</v>
          </cell>
          <cell r="G529" t="str">
            <v>01402</v>
          </cell>
          <cell r="N529">
            <v>13797</v>
          </cell>
          <cell r="P529">
            <v>8046</v>
          </cell>
        </row>
        <row r="530">
          <cell r="D530" t="str">
            <v>TUAD</v>
          </cell>
          <cell r="F530" t="str">
            <v>077 12 02</v>
          </cell>
          <cell r="G530" t="str">
            <v>01402</v>
          </cell>
          <cell r="N530">
            <v>3661</v>
          </cell>
          <cell r="P530">
            <v>2135</v>
          </cell>
        </row>
        <row r="531">
          <cell r="D531" t="str">
            <v>ŽU</v>
          </cell>
          <cell r="F531" t="str">
            <v>077 12 02</v>
          </cell>
          <cell r="G531" t="str">
            <v>01402</v>
          </cell>
          <cell r="N531">
            <v>11951</v>
          </cell>
          <cell r="P531">
            <v>6969</v>
          </cell>
        </row>
        <row r="532">
          <cell r="D532" t="str">
            <v>STU</v>
          </cell>
          <cell r="F532" t="str">
            <v>077 12 02</v>
          </cell>
          <cell r="G532" t="str">
            <v>01402</v>
          </cell>
          <cell r="N532">
            <v>4464</v>
          </cell>
          <cell r="P532">
            <v>2604</v>
          </cell>
        </row>
        <row r="533">
          <cell r="D533" t="str">
            <v>TUKE</v>
          </cell>
          <cell r="F533" t="str">
            <v>077 12 02</v>
          </cell>
          <cell r="G533" t="str">
            <v>01402</v>
          </cell>
          <cell r="N533">
            <v>12882</v>
          </cell>
          <cell r="P533">
            <v>7513</v>
          </cell>
        </row>
        <row r="534">
          <cell r="D534" t="str">
            <v>TUAD</v>
          </cell>
          <cell r="F534" t="str">
            <v>077 12 02</v>
          </cell>
          <cell r="G534" t="str">
            <v>01402</v>
          </cell>
          <cell r="N534">
            <v>6441</v>
          </cell>
          <cell r="P534">
            <v>3755</v>
          </cell>
        </row>
        <row r="535">
          <cell r="D535" t="str">
            <v>SPU</v>
          </cell>
          <cell r="F535" t="str">
            <v>077 12 02</v>
          </cell>
          <cell r="G535" t="str">
            <v>01402</v>
          </cell>
          <cell r="N535">
            <v>18873</v>
          </cell>
          <cell r="P535">
            <v>11007</v>
          </cell>
        </row>
        <row r="536">
          <cell r="D536" t="str">
            <v>UK</v>
          </cell>
          <cell r="F536" t="str">
            <v>077 12 02</v>
          </cell>
          <cell r="G536" t="str">
            <v>01402</v>
          </cell>
          <cell r="N536">
            <v>15996</v>
          </cell>
          <cell r="P536">
            <v>9331</v>
          </cell>
        </row>
        <row r="537">
          <cell r="D537" t="str">
            <v>SPU</v>
          </cell>
          <cell r="F537" t="str">
            <v>077 12 02</v>
          </cell>
          <cell r="G537" t="str">
            <v>01402</v>
          </cell>
          <cell r="N537">
            <v>17756</v>
          </cell>
          <cell r="P537">
            <v>10356</v>
          </cell>
        </row>
        <row r="538">
          <cell r="D538" t="str">
            <v>UVLF</v>
          </cell>
          <cell r="F538" t="str">
            <v>077 12 02</v>
          </cell>
          <cell r="G538" t="str">
            <v>01402</v>
          </cell>
          <cell r="N538">
            <v>18556</v>
          </cell>
          <cell r="P538">
            <v>10823</v>
          </cell>
        </row>
        <row r="539">
          <cell r="D539" t="str">
            <v>SPU</v>
          </cell>
          <cell r="F539" t="str">
            <v>077 12 02</v>
          </cell>
          <cell r="G539" t="str">
            <v>01402</v>
          </cell>
          <cell r="N539">
            <v>13360</v>
          </cell>
          <cell r="P539">
            <v>7792</v>
          </cell>
        </row>
        <row r="540">
          <cell r="D540" t="str">
            <v>SPU</v>
          </cell>
          <cell r="F540" t="str">
            <v>077 12 02</v>
          </cell>
          <cell r="G540" t="str">
            <v>01402</v>
          </cell>
          <cell r="N540">
            <v>18239</v>
          </cell>
          <cell r="P540">
            <v>10637</v>
          </cell>
        </row>
        <row r="541">
          <cell r="D541" t="str">
            <v>SPU</v>
          </cell>
          <cell r="F541" t="str">
            <v>077 12 02</v>
          </cell>
          <cell r="G541" t="str">
            <v>01402</v>
          </cell>
          <cell r="N541">
            <v>19132</v>
          </cell>
          <cell r="P541">
            <v>11159</v>
          </cell>
        </row>
        <row r="542">
          <cell r="D542" t="str">
            <v>UKF</v>
          </cell>
          <cell r="F542" t="str">
            <v>077 12 02</v>
          </cell>
          <cell r="G542" t="str">
            <v>01402</v>
          </cell>
          <cell r="N542">
            <v>16645</v>
          </cell>
          <cell r="P542">
            <v>9709</v>
          </cell>
        </row>
        <row r="543">
          <cell r="D543" t="str">
            <v>UCM</v>
          </cell>
          <cell r="F543" t="str">
            <v>077 12 02</v>
          </cell>
          <cell r="G543" t="str">
            <v>01402</v>
          </cell>
          <cell r="N543">
            <v>9915</v>
          </cell>
          <cell r="P543">
            <v>5783</v>
          </cell>
        </row>
        <row r="544">
          <cell r="D544" t="str">
            <v>TUZVO</v>
          </cell>
          <cell r="F544" t="str">
            <v>077 12 02</v>
          </cell>
          <cell r="G544" t="str">
            <v>01402</v>
          </cell>
          <cell r="N544">
            <v>17507</v>
          </cell>
          <cell r="P544">
            <v>10210</v>
          </cell>
        </row>
        <row r="545">
          <cell r="D545" t="str">
            <v>UVLF</v>
          </cell>
          <cell r="F545" t="str">
            <v>077 12 02</v>
          </cell>
          <cell r="G545" t="str">
            <v>01402</v>
          </cell>
          <cell r="N545">
            <v>17315</v>
          </cell>
          <cell r="P545">
            <v>10098</v>
          </cell>
        </row>
        <row r="546">
          <cell r="D546" t="str">
            <v>TUZVO</v>
          </cell>
          <cell r="F546" t="str">
            <v>077 12 02</v>
          </cell>
          <cell r="G546" t="str">
            <v>01402</v>
          </cell>
          <cell r="N546">
            <v>16701</v>
          </cell>
          <cell r="P546">
            <v>9740</v>
          </cell>
        </row>
        <row r="547">
          <cell r="D547" t="str">
            <v>TUZVO</v>
          </cell>
          <cell r="F547" t="str">
            <v>077 12 02</v>
          </cell>
          <cell r="G547" t="str">
            <v>01402</v>
          </cell>
          <cell r="N547">
            <v>13673</v>
          </cell>
          <cell r="P547">
            <v>7975</v>
          </cell>
        </row>
        <row r="548">
          <cell r="D548" t="str">
            <v>UPJŠ</v>
          </cell>
          <cell r="F548" t="str">
            <v>077 12 02</v>
          </cell>
          <cell r="G548" t="str">
            <v>01402</v>
          </cell>
          <cell r="N548">
            <v>9922</v>
          </cell>
          <cell r="P548">
            <v>5786</v>
          </cell>
        </row>
        <row r="549">
          <cell r="D549" t="str">
            <v>UVLF</v>
          </cell>
          <cell r="F549" t="str">
            <v>077 12 02</v>
          </cell>
          <cell r="G549" t="str">
            <v>01402</v>
          </cell>
          <cell r="N549">
            <v>16277</v>
          </cell>
          <cell r="P549">
            <v>9494</v>
          </cell>
        </row>
        <row r="550">
          <cell r="D550" t="str">
            <v>SPU</v>
          </cell>
          <cell r="F550" t="str">
            <v>077 12 02</v>
          </cell>
          <cell r="G550" t="str">
            <v>01402</v>
          </cell>
          <cell r="N550">
            <v>15940</v>
          </cell>
          <cell r="P550">
            <v>9297</v>
          </cell>
        </row>
        <row r="551">
          <cell r="D551" t="str">
            <v>TUZVO</v>
          </cell>
          <cell r="F551" t="str">
            <v>077 12 02</v>
          </cell>
          <cell r="G551" t="str">
            <v>01402</v>
          </cell>
          <cell r="N551">
            <v>10875</v>
          </cell>
          <cell r="P551">
            <v>6343</v>
          </cell>
        </row>
        <row r="552">
          <cell r="D552" t="str">
            <v>UVLF</v>
          </cell>
          <cell r="F552" t="str">
            <v>077 12 02</v>
          </cell>
          <cell r="G552" t="str">
            <v>01402</v>
          </cell>
          <cell r="N552">
            <v>12859</v>
          </cell>
          <cell r="P552">
            <v>7499</v>
          </cell>
        </row>
        <row r="553">
          <cell r="D553" t="str">
            <v>UKF</v>
          </cell>
          <cell r="F553" t="str">
            <v>077 12 02</v>
          </cell>
          <cell r="G553" t="str">
            <v>01402</v>
          </cell>
          <cell r="N553">
            <v>14507</v>
          </cell>
          <cell r="P553">
            <v>8460</v>
          </cell>
        </row>
        <row r="554">
          <cell r="D554" t="str">
            <v>UVLF</v>
          </cell>
          <cell r="F554" t="str">
            <v>077 12 02</v>
          </cell>
          <cell r="G554" t="str">
            <v>01402</v>
          </cell>
          <cell r="N554">
            <v>15331</v>
          </cell>
          <cell r="P554">
            <v>8941</v>
          </cell>
        </row>
        <row r="555">
          <cell r="D555" t="str">
            <v>UVLF</v>
          </cell>
          <cell r="F555" t="str">
            <v>077 12 02</v>
          </cell>
          <cell r="G555" t="str">
            <v>01402</v>
          </cell>
          <cell r="N555">
            <v>11205</v>
          </cell>
          <cell r="P555">
            <v>6534</v>
          </cell>
        </row>
        <row r="556">
          <cell r="D556" t="str">
            <v>SPU</v>
          </cell>
          <cell r="F556" t="str">
            <v>077 12 02</v>
          </cell>
          <cell r="G556" t="str">
            <v>01402</v>
          </cell>
          <cell r="N556">
            <v>5241</v>
          </cell>
          <cell r="P556">
            <v>3055</v>
          </cell>
        </row>
        <row r="557">
          <cell r="D557" t="str">
            <v>UVLF</v>
          </cell>
          <cell r="F557" t="str">
            <v>077 12 02</v>
          </cell>
          <cell r="G557" t="str">
            <v>01402</v>
          </cell>
          <cell r="N557">
            <v>15157</v>
          </cell>
          <cell r="P557">
            <v>8841</v>
          </cell>
        </row>
        <row r="558">
          <cell r="D558" t="str">
            <v>UKF</v>
          </cell>
          <cell r="F558" t="str">
            <v>077 12 02</v>
          </cell>
          <cell r="G558" t="str">
            <v>01402</v>
          </cell>
          <cell r="N558">
            <v>8552</v>
          </cell>
          <cell r="P558">
            <v>4987</v>
          </cell>
        </row>
        <row r="559">
          <cell r="D559" t="str">
            <v>STU</v>
          </cell>
          <cell r="F559" t="str">
            <v>077 12 02</v>
          </cell>
          <cell r="G559" t="str">
            <v>01402</v>
          </cell>
          <cell r="N559">
            <v>2471</v>
          </cell>
          <cell r="P559">
            <v>1439</v>
          </cell>
        </row>
        <row r="560">
          <cell r="D560" t="str">
            <v>UVLF</v>
          </cell>
          <cell r="F560" t="str">
            <v>077 12 02</v>
          </cell>
          <cell r="G560" t="str">
            <v>01402</v>
          </cell>
          <cell r="N560">
            <v>14530</v>
          </cell>
          <cell r="P560">
            <v>8474</v>
          </cell>
        </row>
        <row r="561">
          <cell r="D561" t="str">
            <v>TUZVO</v>
          </cell>
          <cell r="F561" t="str">
            <v>077 12 02</v>
          </cell>
          <cell r="G561" t="str">
            <v>01402</v>
          </cell>
          <cell r="N561">
            <v>12382</v>
          </cell>
          <cell r="P561">
            <v>7221</v>
          </cell>
        </row>
        <row r="562">
          <cell r="D562" t="str">
            <v>UVLF</v>
          </cell>
          <cell r="F562" t="str">
            <v>077 12 02</v>
          </cell>
          <cell r="G562" t="str">
            <v>01402</v>
          </cell>
          <cell r="N562">
            <v>14080</v>
          </cell>
          <cell r="P562">
            <v>8212</v>
          </cell>
        </row>
        <row r="563">
          <cell r="D563" t="str">
            <v>UVLF</v>
          </cell>
          <cell r="F563" t="str">
            <v>077 12 02</v>
          </cell>
          <cell r="G563" t="str">
            <v>01402</v>
          </cell>
          <cell r="N563">
            <v>10672</v>
          </cell>
          <cell r="P563">
            <v>6224</v>
          </cell>
        </row>
        <row r="564">
          <cell r="D564" t="str">
            <v>TUZVO</v>
          </cell>
          <cell r="F564" t="str">
            <v>077 12 02</v>
          </cell>
          <cell r="G564" t="str">
            <v>01402</v>
          </cell>
          <cell r="N564">
            <v>8020</v>
          </cell>
          <cell r="P564">
            <v>4677</v>
          </cell>
        </row>
        <row r="565">
          <cell r="D565" t="str">
            <v>UVLF</v>
          </cell>
          <cell r="F565" t="str">
            <v>077 12 02</v>
          </cell>
          <cell r="G565" t="str">
            <v>01402</v>
          </cell>
          <cell r="N565">
            <v>11795</v>
          </cell>
          <cell r="P565">
            <v>6878</v>
          </cell>
        </row>
        <row r="566">
          <cell r="D566" t="str">
            <v>TUZVO</v>
          </cell>
          <cell r="F566" t="str">
            <v>077 12 02</v>
          </cell>
          <cell r="G566" t="str">
            <v>01402</v>
          </cell>
          <cell r="N566">
            <v>7307</v>
          </cell>
          <cell r="P566">
            <v>4260</v>
          </cell>
        </row>
        <row r="567">
          <cell r="D567" t="str">
            <v>UVLF</v>
          </cell>
          <cell r="F567" t="str">
            <v>077 12 02</v>
          </cell>
          <cell r="G567" t="str">
            <v>01402</v>
          </cell>
          <cell r="N567">
            <v>10490</v>
          </cell>
          <cell r="P567">
            <v>6118</v>
          </cell>
        </row>
        <row r="568">
          <cell r="D568" t="str">
            <v>UVLF</v>
          </cell>
          <cell r="F568" t="str">
            <v>077 12 02</v>
          </cell>
          <cell r="G568" t="str">
            <v>01402</v>
          </cell>
          <cell r="N568">
            <v>9550</v>
          </cell>
          <cell r="P568">
            <v>5569</v>
          </cell>
        </row>
        <row r="569">
          <cell r="D569" t="str">
            <v>TUZVO</v>
          </cell>
          <cell r="F569" t="str">
            <v>077 12 02</v>
          </cell>
          <cell r="G569" t="str">
            <v>01402</v>
          </cell>
          <cell r="N569">
            <v>11295</v>
          </cell>
          <cell r="P569">
            <v>6588</v>
          </cell>
        </row>
        <row r="570">
          <cell r="D570" t="str">
            <v>SPU</v>
          </cell>
          <cell r="F570" t="str">
            <v>077 12 02</v>
          </cell>
          <cell r="G570" t="str">
            <v>01402</v>
          </cell>
          <cell r="N570">
            <v>4261</v>
          </cell>
          <cell r="P570">
            <v>2485</v>
          </cell>
        </row>
        <row r="571">
          <cell r="D571" t="str">
            <v>STU</v>
          </cell>
          <cell r="F571" t="str">
            <v>077 12 02</v>
          </cell>
          <cell r="G571" t="str">
            <v>01402</v>
          </cell>
          <cell r="N571">
            <v>11940</v>
          </cell>
          <cell r="P571">
            <v>6965</v>
          </cell>
        </row>
        <row r="572">
          <cell r="D572" t="str">
            <v>UK</v>
          </cell>
          <cell r="F572" t="str">
            <v>077 12 02</v>
          </cell>
          <cell r="G572" t="str">
            <v>01402</v>
          </cell>
          <cell r="N572">
            <v>12781</v>
          </cell>
          <cell r="P572">
            <v>7455</v>
          </cell>
        </row>
        <row r="573">
          <cell r="D573" t="str">
            <v>UK</v>
          </cell>
          <cell r="F573" t="str">
            <v>077 12 02</v>
          </cell>
          <cell r="G573" t="str">
            <v>01402</v>
          </cell>
          <cell r="N573">
            <v>19775</v>
          </cell>
          <cell r="P573">
            <v>11533</v>
          </cell>
        </row>
        <row r="574">
          <cell r="D574" t="str">
            <v>UK</v>
          </cell>
          <cell r="F574" t="str">
            <v>077 12 02</v>
          </cell>
          <cell r="G574" t="str">
            <v>01402</v>
          </cell>
          <cell r="N574">
            <v>18710</v>
          </cell>
          <cell r="P574">
            <v>10913</v>
          </cell>
        </row>
        <row r="575">
          <cell r="D575" t="str">
            <v>UK</v>
          </cell>
          <cell r="F575" t="str">
            <v>077 12 02</v>
          </cell>
          <cell r="G575" t="str">
            <v>01402</v>
          </cell>
          <cell r="N575">
            <v>19436</v>
          </cell>
          <cell r="P575">
            <v>11336</v>
          </cell>
        </row>
        <row r="576">
          <cell r="D576" t="str">
            <v>UK</v>
          </cell>
          <cell r="F576" t="str">
            <v>077 12 02</v>
          </cell>
          <cell r="G576" t="str">
            <v>01402</v>
          </cell>
          <cell r="N576">
            <v>17263</v>
          </cell>
          <cell r="P576">
            <v>10068</v>
          </cell>
        </row>
        <row r="577">
          <cell r="D577" t="str">
            <v>UPJŠ</v>
          </cell>
          <cell r="F577" t="str">
            <v>077 12 02</v>
          </cell>
          <cell r="G577" t="str">
            <v>01402</v>
          </cell>
          <cell r="N577">
            <v>19652</v>
          </cell>
          <cell r="P577">
            <v>11462</v>
          </cell>
        </row>
        <row r="578">
          <cell r="D578" t="str">
            <v>UK</v>
          </cell>
          <cell r="F578" t="str">
            <v>077 12 02</v>
          </cell>
          <cell r="G578" t="str">
            <v>01402</v>
          </cell>
          <cell r="N578">
            <v>19133</v>
          </cell>
          <cell r="P578">
            <v>11160</v>
          </cell>
        </row>
        <row r="579">
          <cell r="D579" t="str">
            <v>UPJŠ</v>
          </cell>
          <cell r="F579" t="str">
            <v>077 12 02</v>
          </cell>
          <cell r="G579" t="str">
            <v>01402</v>
          </cell>
          <cell r="N579">
            <v>18825</v>
          </cell>
          <cell r="P579">
            <v>10979</v>
          </cell>
        </row>
        <row r="580">
          <cell r="D580" t="str">
            <v>UPJŠ</v>
          </cell>
          <cell r="F580" t="str">
            <v>077 12 02</v>
          </cell>
          <cell r="G580" t="str">
            <v>01402</v>
          </cell>
          <cell r="N580">
            <v>19433</v>
          </cell>
          <cell r="P580">
            <v>11335</v>
          </cell>
        </row>
        <row r="581">
          <cell r="D581" t="str">
            <v>UK</v>
          </cell>
          <cell r="F581" t="str">
            <v>077 12 02</v>
          </cell>
          <cell r="G581" t="str">
            <v>01402</v>
          </cell>
          <cell r="N581">
            <v>16416</v>
          </cell>
          <cell r="P581">
            <v>9576</v>
          </cell>
        </row>
        <row r="582">
          <cell r="D582" t="str">
            <v>UK</v>
          </cell>
          <cell r="F582" t="str">
            <v>077 12 02</v>
          </cell>
          <cell r="G582" t="str">
            <v>01402</v>
          </cell>
          <cell r="N582">
            <v>19401</v>
          </cell>
          <cell r="P582">
            <v>11315</v>
          </cell>
        </row>
        <row r="583">
          <cell r="D583" t="str">
            <v>STU</v>
          </cell>
          <cell r="F583" t="str">
            <v>077 12 02</v>
          </cell>
          <cell r="G583" t="str">
            <v>01402</v>
          </cell>
          <cell r="N583">
            <v>15670</v>
          </cell>
          <cell r="P583">
            <v>9139</v>
          </cell>
        </row>
        <row r="584">
          <cell r="D584" t="str">
            <v>UK</v>
          </cell>
          <cell r="F584" t="str">
            <v>077 12 02</v>
          </cell>
          <cell r="G584" t="str">
            <v>01402</v>
          </cell>
          <cell r="N584">
            <v>11566</v>
          </cell>
          <cell r="P584">
            <v>6745</v>
          </cell>
        </row>
        <row r="585">
          <cell r="D585" t="str">
            <v>STU</v>
          </cell>
          <cell r="F585" t="str">
            <v>077 12 02</v>
          </cell>
          <cell r="G585" t="str">
            <v>01402</v>
          </cell>
          <cell r="N585">
            <v>11051</v>
          </cell>
          <cell r="P585">
            <v>6444</v>
          </cell>
        </row>
        <row r="586">
          <cell r="D586" t="str">
            <v>UK</v>
          </cell>
          <cell r="F586" t="str">
            <v>077 12 02</v>
          </cell>
          <cell r="G586" t="str">
            <v>01402</v>
          </cell>
          <cell r="N586">
            <v>18329</v>
          </cell>
          <cell r="P586">
            <v>10691</v>
          </cell>
        </row>
        <row r="587">
          <cell r="D587" t="str">
            <v>UK</v>
          </cell>
          <cell r="F587" t="str">
            <v>077 12 02</v>
          </cell>
          <cell r="G587" t="str">
            <v>01402</v>
          </cell>
          <cell r="N587">
            <v>17989</v>
          </cell>
          <cell r="P587">
            <v>10493</v>
          </cell>
        </row>
        <row r="588">
          <cell r="D588" t="str">
            <v>UK</v>
          </cell>
          <cell r="F588" t="str">
            <v>077 12 02</v>
          </cell>
          <cell r="G588" t="str">
            <v>01402</v>
          </cell>
          <cell r="N588">
            <v>14424</v>
          </cell>
          <cell r="P588">
            <v>8414</v>
          </cell>
        </row>
        <row r="589">
          <cell r="D589" t="str">
            <v>UVLF</v>
          </cell>
          <cell r="F589" t="str">
            <v>077 12 02</v>
          </cell>
          <cell r="G589" t="str">
            <v>01402</v>
          </cell>
          <cell r="N589">
            <v>14310</v>
          </cell>
          <cell r="P589">
            <v>8346</v>
          </cell>
        </row>
        <row r="590">
          <cell r="D590" t="str">
            <v>UK</v>
          </cell>
          <cell r="F590" t="str">
            <v>077 12 02</v>
          </cell>
          <cell r="G590" t="str">
            <v>01402</v>
          </cell>
          <cell r="N590">
            <v>4755</v>
          </cell>
          <cell r="P590">
            <v>2773</v>
          </cell>
        </row>
        <row r="591">
          <cell r="D591" t="str">
            <v>UK</v>
          </cell>
          <cell r="F591" t="str">
            <v>077 12 02</v>
          </cell>
          <cell r="G591" t="str">
            <v>01402</v>
          </cell>
          <cell r="N591">
            <v>15489</v>
          </cell>
          <cell r="P591">
            <v>9033</v>
          </cell>
        </row>
        <row r="592">
          <cell r="D592" t="str">
            <v>UK</v>
          </cell>
          <cell r="F592" t="str">
            <v>077 12 02</v>
          </cell>
          <cell r="G592" t="str">
            <v>01402</v>
          </cell>
          <cell r="N592">
            <v>11926</v>
          </cell>
          <cell r="P592">
            <v>6955</v>
          </cell>
        </row>
        <row r="593">
          <cell r="D593" t="str">
            <v>UPJŠ</v>
          </cell>
          <cell r="F593" t="str">
            <v>077 12 02</v>
          </cell>
          <cell r="G593" t="str">
            <v>01402</v>
          </cell>
          <cell r="N593">
            <v>17069</v>
          </cell>
          <cell r="P593">
            <v>9956</v>
          </cell>
        </row>
        <row r="594">
          <cell r="D594" t="str">
            <v>UK</v>
          </cell>
          <cell r="F594" t="str">
            <v>077 12 02</v>
          </cell>
          <cell r="G594" t="str">
            <v>01402</v>
          </cell>
          <cell r="N594">
            <v>13725</v>
          </cell>
          <cell r="P594">
            <v>8004</v>
          </cell>
        </row>
        <row r="595">
          <cell r="D595" t="str">
            <v>UK</v>
          </cell>
          <cell r="F595" t="str">
            <v>077 12 02</v>
          </cell>
          <cell r="G595" t="str">
            <v>01402</v>
          </cell>
          <cell r="N595">
            <v>11498</v>
          </cell>
          <cell r="P595">
            <v>6706</v>
          </cell>
        </row>
        <row r="596">
          <cell r="D596" t="str">
            <v>UK</v>
          </cell>
          <cell r="F596" t="str">
            <v>077 12 02</v>
          </cell>
          <cell r="G596" t="str">
            <v>01402</v>
          </cell>
          <cell r="N596">
            <v>10969</v>
          </cell>
          <cell r="P596">
            <v>6398</v>
          </cell>
        </row>
        <row r="597">
          <cell r="D597" t="str">
            <v>UK</v>
          </cell>
          <cell r="F597" t="str">
            <v>077 12 02</v>
          </cell>
          <cell r="G597" t="str">
            <v>01402</v>
          </cell>
          <cell r="N597">
            <v>14803</v>
          </cell>
          <cell r="P597">
            <v>8633</v>
          </cell>
        </row>
        <row r="598">
          <cell r="D598" t="str">
            <v>UK</v>
          </cell>
          <cell r="F598" t="str">
            <v>077 12 02</v>
          </cell>
          <cell r="G598" t="str">
            <v>01402</v>
          </cell>
          <cell r="N598">
            <v>7778</v>
          </cell>
          <cell r="P598">
            <v>4536</v>
          </cell>
        </row>
        <row r="599">
          <cell r="D599" t="str">
            <v>UK</v>
          </cell>
          <cell r="F599" t="str">
            <v>077 12 02</v>
          </cell>
          <cell r="G599" t="str">
            <v>01402</v>
          </cell>
          <cell r="N599">
            <v>14729</v>
          </cell>
          <cell r="P599">
            <v>8591</v>
          </cell>
        </row>
        <row r="600">
          <cell r="D600" t="str">
            <v>UK</v>
          </cell>
          <cell r="F600" t="str">
            <v>077 12 02</v>
          </cell>
          <cell r="G600" t="str">
            <v>01402</v>
          </cell>
          <cell r="N600">
            <v>15506</v>
          </cell>
          <cell r="P600">
            <v>9044</v>
          </cell>
        </row>
        <row r="601">
          <cell r="D601" t="str">
            <v>UPJŠ</v>
          </cell>
          <cell r="F601" t="str">
            <v>077 12 02</v>
          </cell>
          <cell r="G601" t="str">
            <v>01402</v>
          </cell>
          <cell r="N601">
            <v>15490</v>
          </cell>
          <cell r="P601">
            <v>9034</v>
          </cell>
        </row>
        <row r="602">
          <cell r="D602" t="str">
            <v>UK</v>
          </cell>
          <cell r="F602" t="str">
            <v>077 12 02</v>
          </cell>
          <cell r="G602" t="str">
            <v>01402</v>
          </cell>
          <cell r="N602">
            <v>13613</v>
          </cell>
          <cell r="P602">
            <v>7940</v>
          </cell>
        </row>
        <row r="603">
          <cell r="D603" t="str">
            <v>UK</v>
          </cell>
          <cell r="F603" t="str">
            <v>077 12 02</v>
          </cell>
          <cell r="G603" t="str">
            <v>01402</v>
          </cell>
          <cell r="N603">
            <v>13816</v>
          </cell>
          <cell r="P603">
            <v>8058</v>
          </cell>
        </row>
        <row r="604">
          <cell r="D604" t="str">
            <v>UK</v>
          </cell>
          <cell r="F604" t="str">
            <v>077 12 02</v>
          </cell>
          <cell r="G604" t="str">
            <v>01402</v>
          </cell>
          <cell r="N604">
            <v>15085</v>
          </cell>
          <cell r="P604">
            <v>8799</v>
          </cell>
        </row>
        <row r="605">
          <cell r="D605" t="str">
            <v>UK</v>
          </cell>
          <cell r="F605" t="str">
            <v>077 12 02</v>
          </cell>
          <cell r="G605" t="str">
            <v>01402</v>
          </cell>
          <cell r="N605">
            <v>9841</v>
          </cell>
          <cell r="P605">
            <v>5740</v>
          </cell>
        </row>
        <row r="606">
          <cell r="D606" t="str">
            <v>UK</v>
          </cell>
          <cell r="F606" t="str">
            <v>077 12 02</v>
          </cell>
          <cell r="G606" t="str">
            <v>01402</v>
          </cell>
          <cell r="N606">
            <v>14635</v>
          </cell>
          <cell r="P606">
            <v>8535</v>
          </cell>
        </row>
        <row r="607">
          <cell r="D607" t="str">
            <v>UK</v>
          </cell>
          <cell r="F607" t="str">
            <v>077 12 02</v>
          </cell>
          <cell r="G607" t="str">
            <v>01402</v>
          </cell>
          <cell r="N607">
            <v>11643</v>
          </cell>
          <cell r="P607">
            <v>6791</v>
          </cell>
        </row>
        <row r="608">
          <cell r="D608" t="str">
            <v>UK</v>
          </cell>
          <cell r="F608" t="str">
            <v>077 12 02</v>
          </cell>
          <cell r="G608" t="str">
            <v>01402</v>
          </cell>
          <cell r="N608">
            <v>13896</v>
          </cell>
          <cell r="P608">
            <v>8106</v>
          </cell>
        </row>
        <row r="609">
          <cell r="D609" t="str">
            <v>UK</v>
          </cell>
          <cell r="F609" t="str">
            <v>077 12 02</v>
          </cell>
          <cell r="G609" t="str">
            <v>01402</v>
          </cell>
          <cell r="N609">
            <v>3165</v>
          </cell>
          <cell r="P609">
            <v>1844</v>
          </cell>
        </row>
        <row r="610">
          <cell r="D610" t="str">
            <v>UPJŠ</v>
          </cell>
          <cell r="F610" t="str">
            <v>077 12 02</v>
          </cell>
          <cell r="G610" t="str">
            <v>01402</v>
          </cell>
          <cell r="N610">
            <v>13680</v>
          </cell>
          <cell r="P610">
            <v>7980</v>
          </cell>
        </row>
        <row r="611">
          <cell r="D611" t="str">
            <v>UK</v>
          </cell>
          <cell r="F611" t="str">
            <v>077 12 02</v>
          </cell>
          <cell r="G611" t="str">
            <v>01402</v>
          </cell>
          <cell r="N611">
            <v>13595</v>
          </cell>
          <cell r="P611">
            <v>7928</v>
          </cell>
        </row>
        <row r="612">
          <cell r="D612" t="str">
            <v>UK</v>
          </cell>
          <cell r="F612" t="str">
            <v>077 12 02</v>
          </cell>
          <cell r="G612" t="str">
            <v>01402</v>
          </cell>
          <cell r="N612">
            <v>13332</v>
          </cell>
          <cell r="P612">
            <v>7777</v>
          </cell>
        </row>
        <row r="613">
          <cell r="D613" t="str">
            <v>UPJŠ</v>
          </cell>
          <cell r="F613" t="str">
            <v>077 12 02</v>
          </cell>
          <cell r="G613" t="str">
            <v>01402</v>
          </cell>
          <cell r="N613">
            <v>9377</v>
          </cell>
          <cell r="P613">
            <v>5469</v>
          </cell>
        </row>
        <row r="614">
          <cell r="D614" t="str">
            <v>UMB</v>
          </cell>
          <cell r="F614" t="str">
            <v>077 12 02</v>
          </cell>
          <cell r="G614" t="str">
            <v>01402</v>
          </cell>
          <cell r="N614">
            <v>2285</v>
          </cell>
          <cell r="P614">
            <v>1332</v>
          </cell>
        </row>
        <row r="615">
          <cell r="D615" t="str">
            <v>STU</v>
          </cell>
          <cell r="F615" t="str">
            <v>077 12 02</v>
          </cell>
          <cell r="G615" t="str">
            <v>01402</v>
          </cell>
          <cell r="N615">
            <v>2050</v>
          </cell>
          <cell r="P615">
            <v>1194</v>
          </cell>
        </row>
        <row r="616">
          <cell r="D616" t="str">
            <v>UMB</v>
          </cell>
          <cell r="F616" t="str">
            <v>077 12 02</v>
          </cell>
          <cell r="G616" t="str">
            <v>01402</v>
          </cell>
          <cell r="N616">
            <v>5972</v>
          </cell>
          <cell r="P616">
            <v>3482</v>
          </cell>
        </row>
        <row r="617">
          <cell r="D617" t="str">
            <v>UMB</v>
          </cell>
          <cell r="F617" t="str">
            <v>077 12 02</v>
          </cell>
          <cell r="G617" t="str">
            <v>01402</v>
          </cell>
          <cell r="N617">
            <v>12360</v>
          </cell>
          <cell r="P617">
            <v>7210</v>
          </cell>
        </row>
        <row r="618">
          <cell r="D618" t="str">
            <v>UMB</v>
          </cell>
          <cell r="F618" t="str">
            <v>077 12 02</v>
          </cell>
          <cell r="G618" t="str">
            <v>01402</v>
          </cell>
          <cell r="N618">
            <v>9964</v>
          </cell>
          <cell r="P618">
            <v>5811</v>
          </cell>
        </row>
        <row r="619">
          <cell r="D619" t="str">
            <v>UK</v>
          </cell>
          <cell r="F619" t="str">
            <v>077 12 02</v>
          </cell>
          <cell r="G619" t="str">
            <v>01402</v>
          </cell>
          <cell r="N619">
            <v>8868</v>
          </cell>
          <cell r="P619">
            <v>5173</v>
          </cell>
        </row>
        <row r="620">
          <cell r="D620" t="str">
            <v>UK</v>
          </cell>
          <cell r="F620" t="str">
            <v>077 12 02</v>
          </cell>
          <cell r="G620" t="str">
            <v>01402</v>
          </cell>
          <cell r="N620">
            <v>1835</v>
          </cell>
          <cell r="P620">
            <v>1068</v>
          </cell>
        </row>
        <row r="621">
          <cell r="D621" t="str">
            <v>UMB</v>
          </cell>
          <cell r="F621" t="str">
            <v>077 12 02</v>
          </cell>
          <cell r="G621" t="str">
            <v>01402</v>
          </cell>
          <cell r="N621">
            <v>8648</v>
          </cell>
          <cell r="P621">
            <v>5043</v>
          </cell>
        </row>
        <row r="622">
          <cell r="D622" t="str">
            <v>UK</v>
          </cell>
          <cell r="F622" t="str">
            <v>077 12 02</v>
          </cell>
          <cell r="G622" t="str">
            <v>01402</v>
          </cell>
          <cell r="N622">
            <v>7698</v>
          </cell>
          <cell r="P622">
            <v>4489</v>
          </cell>
        </row>
        <row r="623">
          <cell r="D623" t="str">
            <v>UMB</v>
          </cell>
          <cell r="F623" t="str">
            <v>077 12 02</v>
          </cell>
          <cell r="G623" t="str">
            <v>01402</v>
          </cell>
          <cell r="N623">
            <v>9051</v>
          </cell>
          <cell r="P623">
            <v>5279</v>
          </cell>
        </row>
        <row r="624">
          <cell r="D624" t="str">
            <v>UPJŠ</v>
          </cell>
          <cell r="F624" t="str">
            <v>077 12 02</v>
          </cell>
          <cell r="G624" t="str">
            <v>01402</v>
          </cell>
          <cell r="N624">
            <v>4155</v>
          </cell>
          <cell r="P624">
            <v>2423</v>
          </cell>
        </row>
        <row r="625">
          <cell r="D625" t="str">
            <v>KU</v>
          </cell>
          <cell r="F625" t="str">
            <v>077 12 02</v>
          </cell>
          <cell r="G625" t="str">
            <v>01402</v>
          </cell>
          <cell r="N625">
            <v>6328</v>
          </cell>
          <cell r="P625">
            <v>3690</v>
          </cell>
        </row>
        <row r="626">
          <cell r="D626" t="str">
            <v>UK</v>
          </cell>
          <cell r="F626" t="str">
            <v>077 12 02</v>
          </cell>
          <cell r="G626" t="str">
            <v>01402</v>
          </cell>
          <cell r="N626">
            <v>11623</v>
          </cell>
          <cell r="P626">
            <v>6778</v>
          </cell>
        </row>
        <row r="627">
          <cell r="D627" t="str">
            <v>UKF</v>
          </cell>
          <cell r="F627" t="str">
            <v>077 12 02</v>
          </cell>
          <cell r="G627" t="str">
            <v>01402</v>
          </cell>
          <cell r="N627">
            <v>4117</v>
          </cell>
          <cell r="P627">
            <v>2401</v>
          </cell>
        </row>
        <row r="628">
          <cell r="D628" t="str">
            <v>UMB</v>
          </cell>
          <cell r="F628" t="str">
            <v>077 12 02</v>
          </cell>
          <cell r="G628" t="str">
            <v>01402</v>
          </cell>
          <cell r="N628">
            <v>4623</v>
          </cell>
          <cell r="P628">
            <v>2696</v>
          </cell>
        </row>
        <row r="629">
          <cell r="D629" t="str">
            <v>UK</v>
          </cell>
          <cell r="F629" t="str">
            <v>077 12 02</v>
          </cell>
          <cell r="G629" t="str">
            <v>01402</v>
          </cell>
          <cell r="N629">
            <v>4147</v>
          </cell>
          <cell r="P629">
            <v>2417</v>
          </cell>
        </row>
        <row r="630">
          <cell r="D630" t="str">
            <v>UK</v>
          </cell>
          <cell r="F630" t="str">
            <v>077 12 02</v>
          </cell>
          <cell r="G630" t="str">
            <v>01402</v>
          </cell>
          <cell r="N630">
            <v>4362</v>
          </cell>
          <cell r="P630">
            <v>2543</v>
          </cell>
        </row>
        <row r="631">
          <cell r="D631" t="str">
            <v>TVU</v>
          </cell>
          <cell r="F631" t="str">
            <v>077 12 02</v>
          </cell>
          <cell r="G631" t="str">
            <v>01402</v>
          </cell>
          <cell r="N631">
            <v>6479</v>
          </cell>
          <cell r="P631">
            <v>3777</v>
          </cell>
        </row>
        <row r="632">
          <cell r="D632" t="str">
            <v>STU</v>
          </cell>
          <cell r="F632" t="str">
            <v>077 12 02</v>
          </cell>
          <cell r="G632" t="str">
            <v>01402</v>
          </cell>
          <cell r="N632">
            <v>8007</v>
          </cell>
          <cell r="P632">
            <v>4670</v>
          </cell>
        </row>
        <row r="633">
          <cell r="D633" t="str">
            <v>UMB</v>
          </cell>
          <cell r="F633" t="str">
            <v>077 12 02</v>
          </cell>
          <cell r="G633" t="str">
            <v>01402</v>
          </cell>
          <cell r="N633">
            <v>6412</v>
          </cell>
          <cell r="P633">
            <v>3739</v>
          </cell>
        </row>
        <row r="634">
          <cell r="D634" t="str">
            <v>PU</v>
          </cell>
          <cell r="F634" t="str">
            <v>077 12 02</v>
          </cell>
          <cell r="G634" t="str">
            <v>01402</v>
          </cell>
          <cell r="N634">
            <v>10599</v>
          </cell>
          <cell r="P634">
            <v>6182</v>
          </cell>
        </row>
        <row r="635">
          <cell r="D635" t="str">
            <v>UPJŠ</v>
          </cell>
          <cell r="F635" t="str">
            <v>077 12 02</v>
          </cell>
          <cell r="G635" t="str">
            <v>01402</v>
          </cell>
          <cell r="N635">
            <v>1446</v>
          </cell>
          <cell r="P635">
            <v>842</v>
          </cell>
        </row>
        <row r="636">
          <cell r="D636" t="str">
            <v>KU</v>
          </cell>
          <cell r="F636" t="str">
            <v>077 12 02</v>
          </cell>
          <cell r="G636" t="str">
            <v>01402</v>
          </cell>
          <cell r="N636">
            <v>2878</v>
          </cell>
          <cell r="P636">
            <v>1677</v>
          </cell>
        </row>
        <row r="637">
          <cell r="D637" t="str">
            <v>KU</v>
          </cell>
          <cell r="F637" t="str">
            <v>077 12 02</v>
          </cell>
          <cell r="G637" t="str">
            <v>01402</v>
          </cell>
          <cell r="N637">
            <v>3067</v>
          </cell>
          <cell r="P637">
            <v>1787</v>
          </cell>
        </row>
        <row r="638">
          <cell r="D638" t="str">
            <v>STU</v>
          </cell>
          <cell r="F638" t="str">
            <v>077 12 02</v>
          </cell>
          <cell r="G638" t="str">
            <v>01402</v>
          </cell>
          <cell r="N638">
            <v>8248</v>
          </cell>
          <cell r="P638">
            <v>4810</v>
          </cell>
        </row>
        <row r="639">
          <cell r="D639" t="str">
            <v>UJS</v>
          </cell>
          <cell r="F639" t="str">
            <v>077 12 02</v>
          </cell>
          <cell r="G639" t="str">
            <v>01402</v>
          </cell>
          <cell r="N639">
            <v>2792</v>
          </cell>
          <cell r="P639">
            <v>1627</v>
          </cell>
        </row>
        <row r="640">
          <cell r="D640" t="str">
            <v>TVU</v>
          </cell>
          <cell r="F640" t="str">
            <v>077 12 02</v>
          </cell>
          <cell r="G640" t="str">
            <v>01402</v>
          </cell>
          <cell r="N640">
            <v>3397</v>
          </cell>
          <cell r="P640">
            <v>1981</v>
          </cell>
        </row>
        <row r="641">
          <cell r="D641" t="str">
            <v>TVU</v>
          </cell>
          <cell r="F641" t="str">
            <v>077 12 02</v>
          </cell>
          <cell r="G641" t="str">
            <v>01402</v>
          </cell>
          <cell r="N641">
            <v>1723</v>
          </cell>
          <cell r="P641">
            <v>1003</v>
          </cell>
        </row>
        <row r="642">
          <cell r="D642" t="str">
            <v>UK</v>
          </cell>
          <cell r="F642" t="str">
            <v>077 12 02</v>
          </cell>
          <cell r="G642" t="str">
            <v>01402</v>
          </cell>
          <cell r="N642">
            <v>2125</v>
          </cell>
          <cell r="P642">
            <v>1239</v>
          </cell>
        </row>
        <row r="643">
          <cell r="D643" t="str">
            <v>UK</v>
          </cell>
          <cell r="F643" t="str">
            <v>077 12 02</v>
          </cell>
          <cell r="G643" t="str">
            <v>01402</v>
          </cell>
          <cell r="N643">
            <v>11000</v>
          </cell>
          <cell r="P643">
            <v>6415</v>
          </cell>
        </row>
        <row r="644">
          <cell r="D644" t="str">
            <v>TVU</v>
          </cell>
          <cell r="F644" t="str">
            <v>077 12 02</v>
          </cell>
          <cell r="G644" t="str">
            <v>01402</v>
          </cell>
          <cell r="N644">
            <v>12568</v>
          </cell>
          <cell r="P644">
            <v>7330</v>
          </cell>
        </row>
        <row r="645">
          <cell r="D645" t="str">
            <v>UMB</v>
          </cell>
          <cell r="F645" t="str">
            <v>077 12 02</v>
          </cell>
          <cell r="G645" t="str">
            <v>01402</v>
          </cell>
          <cell r="N645">
            <v>7094</v>
          </cell>
          <cell r="P645">
            <v>4137</v>
          </cell>
        </row>
        <row r="646">
          <cell r="D646" t="str">
            <v>UK</v>
          </cell>
          <cell r="F646" t="str">
            <v>077 12 02</v>
          </cell>
          <cell r="G646" t="str">
            <v>01402</v>
          </cell>
          <cell r="N646">
            <v>20119</v>
          </cell>
          <cell r="P646">
            <v>11734</v>
          </cell>
        </row>
        <row r="647">
          <cell r="D647" t="str">
            <v>UK</v>
          </cell>
          <cell r="F647" t="str">
            <v>077 12 02</v>
          </cell>
          <cell r="G647" t="str">
            <v>01402</v>
          </cell>
          <cell r="N647">
            <v>13926</v>
          </cell>
          <cell r="P647">
            <v>8122</v>
          </cell>
        </row>
        <row r="648">
          <cell r="D648" t="str">
            <v>UMB</v>
          </cell>
          <cell r="F648" t="str">
            <v>077 12 02</v>
          </cell>
          <cell r="G648" t="str">
            <v>01402</v>
          </cell>
          <cell r="N648">
            <v>2835</v>
          </cell>
          <cell r="P648">
            <v>1653</v>
          </cell>
        </row>
        <row r="649">
          <cell r="D649" t="str">
            <v>PU</v>
          </cell>
          <cell r="F649" t="str">
            <v>077 12 02</v>
          </cell>
          <cell r="G649" t="str">
            <v>01402</v>
          </cell>
          <cell r="N649">
            <v>11319</v>
          </cell>
          <cell r="P649">
            <v>6602</v>
          </cell>
        </row>
        <row r="650">
          <cell r="D650" t="str">
            <v>UPJŠ</v>
          </cell>
          <cell r="F650" t="str">
            <v>077 12 02</v>
          </cell>
          <cell r="G650" t="str">
            <v>01402</v>
          </cell>
          <cell r="N650">
            <v>13578</v>
          </cell>
          <cell r="P650">
            <v>7919</v>
          </cell>
        </row>
        <row r="651">
          <cell r="D651" t="str">
            <v>UK</v>
          </cell>
          <cell r="F651" t="str">
            <v>077 12 02</v>
          </cell>
          <cell r="G651" t="str">
            <v>01402</v>
          </cell>
          <cell r="N651">
            <v>9470</v>
          </cell>
          <cell r="P651">
            <v>5523</v>
          </cell>
        </row>
        <row r="652">
          <cell r="D652" t="str">
            <v>PU</v>
          </cell>
          <cell r="F652" t="str">
            <v>077 12 02</v>
          </cell>
          <cell r="G652" t="str">
            <v>01402</v>
          </cell>
          <cell r="N652">
            <v>8590</v>
          </cell>
          <cell r="P652">
            <v>5009</v>
          </cell>
        </row>
        <row r="653">
          <cell r="D653" t="str">
            <v>UMB</v>
          </cell>
          <cell r="F653" t="str">
            <v>077 12 02</v>
          </cell>
          <cell r="G653" t="str">
            <v>01402</v>
          </cell>
          <cell r="N653">
            <v>5707</v>
          </cell>
          <cell r="P653">
            <v>3327</v>
          </cell>
        </row>
        <row r="654">
          <cell r="D654" t="str">
            <v>PU</v>
          </cell>
          <cell r="F654" t="str">
            <v>077 12 02</v>
          </cell>
          <cell r="G654" t="str">
            <v>01402</v>
          </cell>
          <cell r="N654">
            <v>5569</v>
          </cell>
          <cell r="P654">
            <v>3248</v>
          </cell>
        </row>
        <row r="655">
          <cell r="D655" t="str">
            <v>UMB</v>
          </cell>
          <cell r="F655" t="str">
            <v>077 12 02</v>
          </cell>
          <cell r="G655" t="str">
            <v>01402</v>
          </cell>
          <cell r="N655">
            <v>8447</v>
          </cell>
          <cell r="P655">
            <v>4925</v>
          </cell>
        </row>
        <row r="656">
          <cell r="D656" t="str">
            <v>UPJŠ</v>
          </cell>
          <cell r="F656" t="str">
            <v>077 12 02</v>
          </cell>
          <cell r="G656" t="str">
            <v>01402</v>
          </cell>
          <cell r="N656">
            <v>2616</v>
          </cell>
          <cell r="P656">
            <v>1526</v>
          </cell>
        </row>
        <row r="657">
          <cell r="D657" t="str">
            <v>UKF</v>
          </cell>
          <cell r="F657" t="str">
            <v>077 12 02</v>
          </cell>
          <cell r="G657" t="str">
            <v>01402</v>
          </cell>
          <cell r="N657">
            <v>4483</v>
          </cell>
          <cell r="P657">
            <v>2613</v>
          </cell>
        </row>
        <row r="658">
          <cell r="D658" t="str">
            <v>UPJŠ</v>
          </cell>
          <cell r="F658" t="str">
            <v>077 12 02</v>
          </cell>
          <cell r="G658" t="str">
            <v>01402</v>
          </cell>
          <cell r="N658">
            <v>4092</v>
          </cell>
          <cell r="P658">
            <v>2387</v>
          </cell>
        </row>
        <row r="659">
          <cell r="D659" t="str">
            <v>UKF</v>
          </cell>
          <cell r="F659" t="str">
            <v>077 12 02</v>
          </cell>
          <cell r="G659" t="str">
            <v>01402</v>
          </cell>
          <cell r="N659">
            <v>7157</v>
          </cell>
          <cell r="P659">
            <v>4174</v>
          </cell>
        </row>
        <row r="660">
          <cell r="D660" t="str">
            <v>UK</v>
          </cell>
          <cell r="F660" t="str">
            <v>077 12 02</v>
          </cell>
          <cell r="G660" t="str">
            <v>01402</v>
          </cell>
          <cell r="N660">
            <v>7346</v>
          </cell>
          <cell r="P660">
            <v>4284</v>
          </cell>
        </row>
        <row r="661">
          <cell r="D661" t="str">
            <v>UPJŠ</v>
          </cell>
          <cell r="F661" t="str">
            <v>077 12 02</v>
          </cell>
          <cell r="G661" t="str">
            <v>01402</v>
          </cell>
          <cell r="N661">
            <v>6259</v>
          </cell>
          <cell r="P661">
            <v>3649</v>
          </cell>
        </row>
        <row r="662">
          <cell r="D662" t="str">
            <v>UKF</v>
          </cell>
          <cell r="F662" t="str">
            <v>077 12 02</v>
          </cell>
          <cell r="G662" t="str">
            <v>01402</v>
          </cell>
          <cell r="N662">
            <v>14381</v>
          </cell>
          <cell r="P662">
            <v>8388</v>
          </cell>
        </row>
        <row r="663">
          <cell r="D663" t="str">
            <v>UCM</v>
          </cell>
          <cell r="F663" t="str">
            <v>077 12 02</v>
          </cell>
          <cell r="G663" t="str">
            <v>01402</v>
          </cell>
          <cell r="N663">
            <v>4912</v>
          </cell>
          <cell r="P663">
            <v>2864</v>
          </cell>
        </row>
        <row r="664">
          <cell r="D664" t="str">
            <v>UK</v>
          </cell>
          <cell r="F664" t="str">
            <v>077 12 02</v>
          </cell>
          <cell r="G664" t="str">
            <v>01402</v>
          </cell>
          <cell r="N664">
            <v>4856</v>
          </cell>
          <cell r="P664">
            <v>2831</v>
          </cell>
        </row>
        <row r="665">
          <cell r="D665" t="str">
            <v>UK</v>
          </cell>
          <cell r="F665" t="str">
            <v>077 12 02</v>
          </cell>
          <cell r="G665" t="str">
            <v>01402</v>
          </cell>
          <cell r="N665">
            <v>8240</v>
          </cell>
          <cell r="P665">
            <v>4805</v>
          </cell>
        </row>
        <row r="666">
          <cell r="D666" t="str">
            <v>UK</v>
          </cell>
          <cell r="F666" t="str">
            <v>077 12 02</v>
          </cell>
          <cell r="G666" t="str">
            <v>01402</v>
          </cell>
          <cell r="N666">
            <v>12121</v>
          </cell>
          <cell r="P666">
            <v>7070</v>
          </cell>
        </row>
        <row r="667">
          <cell r="D667" t="str">
            <v>PU</v>
          </cell>
          <cell r="F667" t="str">
            <v>077 12 02</v>
          </cell>
          <cell r="G667" t="str">
            <v>01402</v>
          </cell>
          <cell r="N667">
            <v>2575</v>
          </cell>
          <cell r="P667">
            <v>1500</v>
          </cell>
        </row>
        <row r="668">
          <cell r="D668" t="str">
            <v>UK</v>
          </cell>
          <cell r="F668" t="str">
            <v>077 12 02</v>
          </cell>
          <cell r="G668" t="str">
            <v>01402</v>
          </cell>
          <cell r="N668">
            <v>6825</v>
          </cell>
          <cell r="P668">
            <v>3979</v>
          </cell>
        </row>
        <row r="669">
          <cell r="D669" t="str">
            <v>UK</v>
          </cell>
          <cell r="F669" t="str">
            <v>077 12 02</v>
          </cell>
          <cell r="G669" t="str">
            <v>01402</v>
          </cell>
          <cell r="N669">
            <v>4459</v>
          </cell>
          <cell r="P669">
            <v>2599</v>
          </cell>
        </row>
        <row r="670">
          <cell r="D670" t="str">
            <v>KU</v>
          </cell>
          <cell r="F670" t="str">
            <v>077 12 02</v>
          </cell>
          <cell r="G670" t="str">
            <v>01402</v>
          </cell>
          <cell r="N670">
            <v>3969</v>
          </cell>
          <cell r="P670">
            <v>2313</v>
          </cell>
        </row>
        <row r="671">
          <cell r="D671" t="str">
            <v>UK</v>
          </cell>
          <cell r="F671" t="str">
            <v>077 12 02</v>
          </cell>
          <cell r="G671" t="str">
            <v>01402</v>
          </cell>
          <cell r="N671">
            <v>12626</v>
          </cell>
          <cell r="P671">
            <v>7364</v>
          </cell>
        </row>
        <row r="672">
          <cell r="D672" t="str">
            <v>PU</v>
          </cell>
          <cell r="F672" t="str">
            <v>077 12 02</v>
          </cell>
          <cell r="G672" t="str">
            <v>01402</v>
          </cell>
          <cell r="N672">
            <v>5236</v>
          </cell>
          <cell r="P672">
            <v>3053</v>
          </cell>
        </row>
        <row r="673">
          <cell r="D673" t="str">
            <v>UK</v>
          </cell>
          <cell r="F673" t="str">
            <v>077 12 02</v>
          </cell>
          <cell r="G673" t="str">
            <v>01402</v>
          </cell>
          <cell r="N673">
            <v>5537</v>
          </cell>
          <cell r="P673">
            <v>3229</v>
          </cell>
        </row>
        <row r="674">
          <cell r="D674" t="str">
            <v>UMB</v>
          </cell>
          <cell r="F674" t="str">
            <v>077 12 02</v>
          </cell>
          <cell r="G674" t="str">
            <v>01402</v>
          </cell>
          <cell r="N674">
            <v>9030</v>
          </cell>
          <cell r="P674">
            <v>5266</v>
          </cell>
        </row>
        <row r="675">
          <cell r="D675" t="str">
            <v>UK</v>
          </cell>
          <cell r="F675" t="str">
            <v>077 12 02</v>
          </cell>
          <cell r="G675" t="str">
            <v>01402</v>
          </cell>
          <cell r="N675">
            <v>7366</v>
          </cell>
          <cell r="P675">
            <v>4295</v>
          </cell>
        </row>
        <row r="676">
          <cell r="D676" t="str">
            <v>TVU</v>
          </cell>
          <cell r="F676" t="str">
            <v>077 12 02</v>
          </cell>
          <cell r="G676" t="str">
            <v>01402</v>
          </cell>
          <cell r="N676">
            <v>3009</v>
          </cell>
          <cell r="P676">
            <v>1753</v>
          </cell>
        </row>
        <row r="677">
          <cell r="D677" t="str">
            <v>UK</v>
          </cell>
          <cell r="F677" t="str">
            <v>077 12 02</v>
          </cell>
          <cell r="G677" t="str">
            <v>01402</v>
          </cell>
          <cell r="N677">
            <v>1295</v>
          </cell>
          <cell r="P677">
            <v>753</v>
          </cell>
        </row>
        <row r="678">
          <cell r="D678" t="str">
            <v>PU</v>
          </cell>
          <cell r="F678" t="str">
            <v>077 12 02</v>
          </cell>
          <cell r="G678" t="str">
            <v>01402</v>
          </cell>
          <cell r="N678">
            <v>4649</v>
          </cell>
          <cell r="P678">
            <v>2711</v>
          </cell>
        </row>
        <row r="679">
          <cell r="D679" t="str">
            <v>UK</v>
          </cell>
          <cell r="F679" t="str">
            <v>077 12 02</v>
          </cell>
          <cell r="G679" t="str">
            <v>01402</v>
          </cell>
          <cell r="N679">
            <v>9953</v>
          </cell>
          <cell r="P679">
            <v>5805</v>
          </cell>
        </row>
        <row r="680">
          <cell r="D680" t="str">
            <v>UMB</v>
          </cell>
          <cell r="F680" t="str">
            <v>077 12 02</v>
          </cell>
          <cell r="G680" t="str">
            <v>01402</v>
          </cell>
          <cell r="N680">
            <v>12920</v>
          </cell>
          <cell r="P680">
            <v>7535</v>
          </cell>
        </row>
        <row r="681">
          <cell r="D681" t="str">
            <v>EU</v>
          </cell>
          <cell r="F681" t="str">
            <v>077 12 02</v>
          </cell>
          <cell r="G681" t="str">
            <v>01402</v>
          </cell>
          <cell r="N681">
            <v>8247</v>
          </cell>
          <cell r="P681">
            <v>4810</v>
          </cell>
        </row>
        <row r="682">
          <cell r="D682" t="str">
            <v>UK</v>
          </cell>
          <cell r="F682" t="str">
            <v>077 12 02</v>
          </cell>
          <cell r="G682" t="str">
            <v>01402</v>
          </cell>
          <cell r="N682">
            <v>2999</v>
          </cell>
          <cell r="P682">
            <v>1747</v>
          </cell>
        </row>
        <row r="683">
          <cell r="D683" t="str">
            <v>UK</v>
          </cell>
          <cell r="F683" t="str">
            <v>077 12 02</v>
          </cell>
          <cell r="G683" t="str">
            <v>01402</v>
          </cell>
          <cell r="N683">
            <v>1856</v>
          </cell>
          <cell r="P683">
            <v>1081</v>
          </cell>
        </row>
        <row r="684">
          <cell r="D684" t="str">
            <v>UK</v>
          </cell>
          <cell r="F684" t="str">
            <v>077 12 02</v>
          </cell>
          <cell r="G684" t="str">
            <v>01402</v>
          </cell>
          <cell r="N684">
            <v>3704</v>
          </cell>
          <cell r="P684">
            <v>2159</v>
          </cell>
        </row>
        <row r="685">
          <cell r="D685" t="str">
            <v>UK</v>
          </cell>
          <cell r="F685" t="str">
            <v>077 12 02</v>
          </cell>
          <cell r="G685" t="str">
            <v>01402</v>
          </cell>
          <cell r="N685">
            <v>3496</v>
          </cell>
          <cell r="P685">
            <v>2038</v>
          </cell>
        </row>
        <row r="686">
          <cell r="D686" t="str">
            <v>UMB</v>
          </cell>
          <cell r="F686" t="str">
            <v>077 12 02</v>
          </cell>
          <cell r="G686" t="str">
            <v>01402</v>
          </cell>
          <cell r="N686">
            <v>10477</v>
          </cell>
          <cell r="P686">
            <v>6111</v>
          </cell>
        </row>
        <row r="687">
          <cell r="D687" t="str">
            <v>PU</v>
          </cell>
          <cell r="F687" t="str">
            <v>077 12 02</v>
          </cell>
          <cell r="G687" t="str">
            <v>01402</v>
          </cell>
          <cell r="N687">
            <v>8289</v>
          </cell>
          <cell r="P687">
            <v>4833</v>
          </cell>
        </row>
        <row r="688">
          <cell r="D688" t="str">
            <v>UPJŠ</v>
          </cell>
          <cell r="F688" t="str">
            <v>077 12 02</v>
          </cell>
          <cell r="G688" t="str">
            <v>01402</v>
          </cell>
          <cell r="N688">
            <v>5148</v>
          </cell>
          <cell r="P688">
            <v>3003</v>
          </cell>
        </row>
        <row r="689">
          <cell r="D689" t="str">
            <v>UMB</v>
          </cell>
          <cell r="F689" t="str">
            <v>077 12 02</v>
          </cell>
          <cell r="G689" t="str">
            <v>01402</v>
          </cell>
          <cell r="N689">
            <v>1971</v>
          </cell>
          <cell r="P689">
            <v>1149</v>
          </cell>
        </row>
        <row r="690">
          <cell r="D690" t="str">
            <v>UKF</v>
          </cell>
          <cell r="F690" t="str">
            <v>077 12 02</v>
          </cell>
          <cell r="G690" t="str">
            <v>01402</v>
          </cell>
          <cell r="N690">
            <v>3328</v>
          </cell>
          <cell r="P690">
            <v>1940</v>
          </cell>
        </row>
        <row r="691">
          <cell r="D691" t="str">
            <v>UCM</v>
          </cell>
          <cell r="F691" t="str">
            <v>077 12 02</v>
          </cell>
          <cell r="G691" t="str">
            <v>01402</v>
          </cell>
          <cell r="N691">
            <v>4279</v>
          </cell>
          <cell r="P691">
            <v>2494</v>
          </cell>
        </row>
        <row r="692">
          <cell r="D692" t="str">
            <v>UK</v>
          </cell>
          <cell r="F692" t="str">
            <v>077 12 02</v>
          </cell>
          <cell r="G692" t="str">
            <v>01402</v>
          </cell>
          <cell r="N692">
            <v>2572</v>
          </cell>
          <cell r="P692">
            <v>1499</v>
          </cell>
        </row>
        <row r="693">
          <cell r="D693" t="str">
            <v>PU</v>
          </cell>
          <cell r="F693" t="str">
            <v>077 12 02</v>
          </cell>
          <cell r="G693" t="str">
            <v>01402</v>
          </cell>
          <cell r="N693">
            <v>9480</v>
          </cell>
          <cell r="P693">
            <v>5530</v>
          </cell>
        </row>
        <row r="694">
          <cell r="D694" t="str">
            <v>PU</v>
          </cell>
          <cell r="F694" t="str">
            <v>077 12 02</v>
          </cell>
          <cell r="G694" t="str">
            <v>01402</v>
          </cell>
          <cell r="N694">
            <v>7438</v>
          </cell>
          <cell r="P694">
            <v>4337</v>
          </cell>
        </row>
        <row r="695">
          <cell r="D695" t="str">
            <v>UK</v>
          </cell>
          <cell r="F695" t="str">
            <v>077 12 02</v>
          </cell>
          <cell r="G695" t="str">
            <v>01402</v>
          </cell>
          <cell r="N695">
            <v>5486</v>
          </cell>
          <cell r="P695">
            <v>3199</v>
          </cell>
        </row>
        <row r="696">
          <cell r="D696" t="str">
            <v>AU</v>
          </cell>
          <cell r="F696" t="str">
            <v>077 12 02</v>
          </cell>
          <cell r="G696" t="str">
            <v>01402</v>
          </cell>
          <cell r="N696">
            <v>4396</v>
          </cell>
          <cell r="P696">
            <v>0</v>
          </cell>
        </row>
        <row r="697">
          <cell r="D697" t="str">
            <v>AU</v>
          </cell>
          <cell r="F697" t="str">
            <v>077 12 02</v>
          </cell>
          <cell r="G697" t="str">
            <v>01402</v>
          </cell>
          <cell r="N697">
            <v>-4396</v>
          </cell>
          <cell r="P697">
            <v>0</v>
          </cell>
        </row>
        <row r="698">
          <cell r="D698" t="str">
            <v>UMB</v>
          </cell>
          <cell r="F698" t="str">
            <v>077 12 02</v>
          </cell>
          <cell r="G698" t="str">
            <v>01402</v>
          </cell>
          <cell r="N698">
            <v>3399</v>
          </cell>
          <cell r="P698">
            <v>1982</v>
          </cell>
        </row>
        <row r="699">
          <cell r="D699" t="str">
            <v>UMB</v>
          </cell>
          <cell r="F699" t="str">
            <v>077 12 02</v>
          </cell>
          <cell r="G699" t="str">
            <v>01402</v>
          </cell>
          <cell r="N699">
            <v>13179</v>
          </cell>
          <cell r="P699">
            <v>7687</v>
          </cell>
        </row>
        <row r="700">
          <cell r="D700" t="str">
            <v>UPJŠ</v>
          </cell>
          <cell r="F700" t="str">
            <v>077 12 02</v>
          </cell>
          <cell r="G700" t="str">
            <v>01402</v>
          </cell>
          <cell r="N700">
            <v>19763</v>
          </cell>
          <cell r="P700">
            <v>11526</v>
          </cell>
        </row>
        <row r="701">
          <cell r="D701" t="str">
            <v>EU</v>
          </cell>
          <cell r="F701" t="str">
            <v>077 12 02</v>
          </cell>
          <cell r="G701" t="str">
            <v>01402</v>
          </cell>
          <cell r="N701">
            <v>16664</v>
          </cell>
          <cell r="P701">
            <v>9719</v>
          </cell>
        </row>
        <row r="702">
          <cell r="D702" t="str">
            <v>UMB</v>
          </cell>
          <cell r="F702" t="str">
            <v>077 12 02</v>
          </cell>
          <cell r="G702" t="str">
            <v>01402</v>
          </cell>
          <cell r="N702">
            <v>14374</v>
          </cell>
          <cell r="P702">
            <v>8383</v>
          </cell>
        </row>
        <row r="703">
          <cell r="D703" t="str">
            <v>ŽU</v>
          </cell>
          <cell r="F703" t="str">
            <v>077 12 02</v>
          </cell>
          <cell r="G703" t="str">
            <v>01402</v>
          </cell>
          <cell r="N703">
            <v>10709</v>
          </cell>
          <cell r="P703">
            <v>6246</v>
          </cell>
        </row>
        <row r="704">
          <cell r="D704" t="str">
            <v>UCM</v>
          </cell>
          <cell r="F704" t="str">
            <v>077 12 02</v>
          </cell>
          <cell r="G704" t="str">
            <v>01402</v>
          </cell>
          <cell r="N704">
            <v>19819</v>
          </cell>
          <cell r="P704">
            <v>11559</v>
          </cell>
        </row>
        <row r="705">
          <cell r="D705" t="str">
            <v>PU</v>
          </cell>
          <cell r="F705" t="str">
            <v>077 12 02</v>
          </cell>
          <cell r="G705" t="str">
            <v>01402</v>
          </cell>
          <cell r="N705">
            <v>14166</v>
          </cell>
          <cell r="P705">
            <v>8262</v>
          </cell>
        </row>
        <row r="706">
          <cell r="D706" t="str">
            <v>UK</v>
          </cell>
          <cell r="F706" t="str">
            <v>077 12 02</v>
          </cell>
          <cell r="G706" t="str">
            <v>01402</v>
          </cell>
          <cell r="N706">
            <v>6273</v>
          </cell>
          <cell r="P706">
            <v>3657</v>
          </cell>
        </row>
        <row r="707">
          <cell r="D707" t="str">
            <v>UMB</v>
          </cell>
          <cell r="F707" t="str">
            <v>077 12 02</v>
          </cell>
          <cell r="G707" t="str">
            <v>01402</v>
          </cell>
          <cell r="N707">
            <v>13743</v>
          </cell>
          <cell r="P707">
            <v>8016</v>
          </cell>
        </row>
        <row r="708">
          <cell r="D708" t="str">
            <v>EU</v>
          </cell>
          <cell r="F708" t="str">
            <v>077 12 02</v>
          </cell>
          <cell r="G708" t="str">
            <v>01402</v>
          </cell>
          <cell r="N708">
            <v>11879</v>
          </cell>
          <cell r="P708">
            <v>6927</v>
          </cell>
        </row>
        <row r="709">
          <cell r="D709" t="str">
            <v>UK</v>
          </cell>
          <cell r="F709" t="str">
            <v>077 12 02</v>
          </cell>
          <cell r="G709" t="str">
            <v>01402</v>
          </cell>
          <cell r="N709">
            <v>9600</v>
          </cell>
          <cell r="P709">
            <v>5600</v>
          </cell>
        </row>
        <row r="710">
          <cell r="D710" t="str">
            <v>ŽU</v>
          </cell>
          <cell r="F710" t="str">
            <v>077 12 02</v>
          </cell>
          <cell r="G710" t="str">
            <v>01402</v>
          </cell>
          <cell r="N710">
            <v>12866</v>
          </cell>
          <cell r="P710">
            <v>7504</v>
          </cell>
        </row>
        <row r="711">
          <cell r="D711" t="str">
            <v>UPJŠ</v>
          </cell>
          <cell r="F711" t="str">
            <v>077 12 02</v>
          </cell>
          <cell r="G711" t="str">
            <v>01402</v>
          </cell>
          <cell r="N711">
            <v>6139</v>
          </cell>
          <cell r="P711">
            <v>3579</v>
          </cell>
        </row>
        <row r="712">
          <cell r="D712" t="str">
            <v>EU</v>
          </cell>
          <cell r="F712" t="str">
            <v>077 12 02</v>
          </cell>
          <cell r="G712" t="str">
            <v>01402</v>
          </cell>
          <cell r="N712">
            <v>18568</v>
          </cell>
          <cell r="P712">
            <v>10830</v>
          </cell>
        </row>
        <row r="713">
          <cell r="D713" t="str">
            <v>TUKE</v>
          </cell>
          <cell r="F713" t="str">
            <v>077 12 02</v>
          </cell>
          <cell r="G713" t="str">
            <v>01402</v>
          </cell>
          <cell r="N713">
            <v>6049</v>
          </cell>
          <cell r="P713">
            <v>3528</v>
          </cell>
        </row>
        <row r="714">
          <cell r="D714" t="str">
            <v>UPJŠ</v>
          </cell>
          <cell r="F714" t="str">
            <v>077 12 02</v>
          </cell>
          <cell r="G714" t="str">
            <v>01402</v>
          </cell>
          <cell r="N714">
            <v>14945</v>
          </cell>
          <cell r="P714">
            <v>8717</v>
          </cell>
        </row>
        <row r="715">
          <cell r="D715" t="str">
            <v>STU</v>
          </cell>
          <cell r="F715" t="str">
            <v>077 12 02</v>
          </cell>
          <cell r="G715" t="str">
            <v>01402</v>
          </cell>
          <cell r="N715">
            <v>10767</v>
          </cell>
          <cell r="P715">
            <v>6280</v>
          </cell>
        </row>
        <row r="716">
          <cell r="D716" t="str">
            <v>UK</v>
          </cell>
          <cell r="F716" t="str">
            <v>077 12 02</v>
          </cell>
          <cell r="G716" t="str">
            <v>01402</v>
          </cell>
          <cell r="N716">
            <v>5706</v>
          </cell>
          <cell r="P716">
            <v>3327</v>
          </cell>
        </row>
        <row r="717">
          <cell r="D717" t="str">
            <v>UK</v>
          </cell>
          <cell r="F717" t="str">
            <v>077 12 02</v>
          </cell>
          <cell r="G717" t="str">
            <v>01402</v>
          </cell>
          <cell r="N717">
            <v>10280</v>
          </cell>
          <cell r="P717">
            <v>5995</v>
          </cell>
        </row>
        <row r="718">
          <cell r="D718" t="str">
            <v>EU</v>
          </cell>
          <cell r="F718" t="str">
            <v>077 12 02</v>
          </cell>
          <cell r="G718" t="str">
            <v>01402</v>
          </cell>
          <cell r="N718">
            <v>12190</v>
          </cell>
          <cell r="P718">
            <v>7109</v>
          </cell>
        </row>
        <row r="719">
          <cell r="D719" t="str">
            <v>UCM</v>
          </cell>
          <cell r="F719" t="str">
            <v>077 12 02</v>
          </cell>
          <cell r="G719" t="str">
            <v>01402</v>
          </cell>
          <cell r="N719">
            <v>17430</v>
          </cell>
          <cell r="P719">
            <v>10166</v>
          </cell>
        </row>
        <row r="720">
          <cell r="D720" t="str">
            <v>PU</v>
          </cell>
          <cell r="F720" t="str">
            <v>077 12 02</v>
          </cell>
          <cell r="G720" t="str">
            <v>01402</v>
          </cell>
          <cell r="N720">
            <v>13092</v>
          </cell>
          <cell r="P720">
            <v>7637</v>
          </cell>
        </row>
        <row r="721">
          <cell r="D721" t="str">
            <v>UPJŠ</v>
          </cell>
          <cell r="F721" t="str">
            <v>077 12 02</v>
          </cell>
          <cell r="G721" t="str">
            <v>01402</v>
          </cell>
          <cell r="N721">
            <v>7895</v>
          </cell>
          <cell r="P721">
            <v>4603</v>
          </cell>
        </row>
        <row r="722">
          <cell r="D722" t="str">
            <v>ŽU</v>
          </cell>
          <cell r="F722" t="str">
            <v>077 12 02</v>
          </cell>
          <cell r="G722" t="str">
            <v>01402</v>
          </cell>
          <cell r="N722">
            <v>11921</v>
          </cell>
          <cell r="P722">
            <v>6953</v>
          </cell>
        </row>
        <row r="723">
          <cell r="D723" t="str">
            <v>SPU</v>
          </cell>
          <cell r="F723" t="str">
            <v>077 12 02</v>
          </cell>
          <cell r="G723" t="str">
            <v>01402</v>
          </cell>
          <cell r="N723">
            <v>5674</v>
          </cell>
          <cell r="P723">
            <v>3308</v>
          </cell>
        </row>
        <row r="724">
          <cell r="D724" t="str">
            <v>UKF</v>
          </cell>
          <cell r="F724" t="str">
            <v>077 12 02</v>
          </cell>
          <cell r="G724" t="str">
            <v>01402</v>
          </cell>
          <cell r="N724">
            <v>7890</v>
          </cell>
          <cell r="P724">
            <v>4601</v>
          </cell>
        </row>
        <row r="725">
          <cell r="D725" t="str">
            <v>ŽU</v>
          </cell>
          <cell r="F725" t="str">
            <v>077 12 02</v>
          </cell>
          <cell r="G725" t="str">
            <v>01402</v>
          </cell>
          <cell r="N725">
            <v>3522</v>
          </cell>
          <cell r="P725">
            <v>2053</v>
          </cell>
        </row>
        <row r="726">
          <cell r="D726" t="str">
            <v>EU</v>
          </cell>
          <cell r="F726" t="str">
            <v>077 12 02</v>
          </cell>
          <cell r="G726" t="str">
            <v>01402</v>
          </cell>
          <cell r="N726">
            <v>5800</v>
          </cell>
          <cell r="P726">
            <v>3382</v>
          </cell>
        </row>
        <row r="727">
          <cell r="D727" t="str">
            <v>UK</v>
          </cell>
          <cell r="F727" t="str">
            <v>077 12 02</v>
          </cell>
          <cell r="G727" t="str">
            <v>01402</v>
          </cell>
          <cell r="N727">
            <v>8742</v>
          </cell>
          <cell r="P727">
            <v>5098</v>
          </cell>
        </row>
        <row r="728">
          <cell r="D728" t="str">
            <v>ŽU</v>
          </cell>
          <cell r="F728" t="str">
            <v>077 12 02</v>
          </cell>
          <cell r="G728" t="str">
            <v>01402</v>
          </cell>
          <cell r="N728">
            <v>15171</v>
          </cell>
          <cell r="P728">
            <v>8849</v>
          </cell>
        </row>
        <row r="729">
          <cell r="D729" t="str">
            <v>EU</v>
          </cell>
          <cell r="F729" t="str">
            <v>077 12 02</v>
          </cell>
          <cell r="G729" t="str">
            <v>01402</v>
          </cell>
          <cell r="N729">
            <v>13018</v>
          </cell>
          <cell r="P729">
            <v>7592</v>
          </cell>
        </row>
        <row r="730">
          <cell r="D730" t="str">
            <v>TUAD</v>
          </cell>
          <cell r="F730" t="str">
            <v>077 12 02</v>
          </cell>
          <cell r="G730" t="str">
            <v>01402</v>
          </cell>
          <cell r="N730">
            <v>6097</v>
          </cell>
          <cell r="P730">
            <v>3556</v>
          </cell>
        </row>
        <row r="731">
          <cell r="D731" t="str">
            <v>EU</v>
          </cell>
          <cell r="F731" t="str">
            <v>077 12 02</v>
          </cell>
          <cell r="G731" t="str">
            <v>01402</v>
          </cell>
          <cell r="N731">
            <v>7588</v>
          </cell>
          <cell r="P731">
            <v>4425</v>
          </cell>
        </row>
        <row r="732">
          <cell r="D732" t="str">
            <v>TUZVO</v>
          </cell>
          <cell r="F732" t="str">
            <v>077 12 02</v>
          </cell>
          <cell r="G732" t="str">
            <v>01402</v>
          </cell>
          <cell r="N732">
            <v>6987</v>
          </cell>
          <cell r="P732">
            <v>4075</v>
          </cell>
        </row>
        <row r="733">
          <cell r="D733" t="str">
            <v>UK</v>
          </cell>
          <cell r="F733" t="str">
            <v>077 12 02</v>
          </cell>
          <cell r="G733" t="str">
            <v>01402</v>
          </cell>
          <cell r="N733">
            <v>3105</v>
          </cell>
          <cell r="P733">
            <v>1809</v>
          </cell>
        </row>
        <row r="734">
          <cell r="D734" t="str">
            <v>EU</v>
          </cell>
          <cell r="F734" t="str">
            <v>077 12 02</v>
          </cell>
          <cell r="G734" t="str">
            <v>01402</v>
          </cell>
          <cell r="N734">
            <v>15135</v>
          </cell>
          <cell r="P734">
            <v>8828</v>
          </cell>
        </row>
        <row r="735">
          <cell r="D735" t="str">
            <v>EU</v>
          </cell>
          <cell r="F735" t="str">
            <v>077 12 02</v>
          </cell>
          <cell r="G735" t="str">
            <v>01402</v>
          </cell>
          <cell r="N735">
            <v>15200</v>
          </cell>
          <cell r="P735">
            <v>8865</v>
          </cell>
        </row>
        <row r="736">
          <cell r="D736" t="str">
            <v>SPU</v>
          </cell>
          <cell r="F736" t="str">
            <v>077 12 02</v>
          </cell>
          <cell r="G736" t="str">
            <v>01402</v>
          </cell>
          <cell r="N736">
            <v>4454</v>
          </cell>
          <cell r="P736">
            <v>2597</v>
          </cell>
        </row>
        <row r="737">
          <cell r="D737" t="str">
            <v>TVU</v>
          </cell>
          <cell r="F737" t="str">
            <v>077 12 02</v>
          </cell>
          <cell r="G737" t="str">
            <v>01402</v>
          </cell>
          <cell r="N737">
            <v>2763</v>
          </cell>
          <cell r="P737">
            <v>1611</v>
          </cell>
        </row>
        <row r="738">
          <cell r="D738" t="str">
            <v>UK</v>
          </cell>
          <cell r="F738" t="str">
            <v>077 12 02</v>
          </cell>
          <cell r="G738" t="str">
            <v>01402</v>
          </cell>
          <cell r="N738">
            <v>2562</v>
          </cell>
          <cell r="P738">
            <v>1493</v>
          </cell>
        </row>
        <row r="739">
          <cell r="D739" t="str">
            <v>SPU</v>
          </cell>
          <cell r="F739" t="str">
            <v>077 12 02</v>
          </cell>
          <cell r="G739" t="str">
            <v>01402</v>
          </cell>
          <cell r="N739">
            <v>6696</v>
          </cell>
          <cell r="P739">
            <v>3906</v>
          </cell>
        </row>
        <row r="740">
          <cell r="D740" t="str">
            <v>EU</v>
          </cell>
          <cell r="F740" t="str">
            <v>077 12 02</v>
          </cell>
          <cell r="G740" t="str">
            <v>01402</v>
          </cell>
          <cell r="N740">
            <v>7299</v>
          </cell>
          <cell r="P740">
            <v>4257</v>
          </cell>
        </row>
        <row r="741">
          <cell r="D741" t="str">
            <v>SPU</v>
          </cell>
          <cell r="F741" t="str">
            <v>077 12 02</v>
          </cell>
          <cell r="G741" t="str">
            <v>01402</v>
          </cell>
          <cell r="N741">
            <v>8071</v>
          </cell>
          <cell r="P741">
            <v>4706</v>
          </cell>
        </row>
        <row r="742">
          <cell r="D742" t="str">
            <v>EU</v>
          </cell>
          <cell r="F742" t="str">
            <v>077 12 02</v>
          </cell>
          <cell r="G742" t="str">
            <v>01402</v>
          </cell>
          <cell r="N742">
            <v>11756</v>
          </cell>
          <cell r="P742">
            <v>6856</v>
          </cell>
        </row>
        <row r="743">
          <cell r="D743" t="str">
            <v>UMB</v>
          </cell>
          <cell r="F743" t="str">
            <v>077 12 02</v>
          </cell>
          <cell r="G743" t="str">
            <v>01402</v>
          </cell>
          <cell r="N743">
            <v>7676</v>
          </cell>
          <cell r="P743">
            <v>4476</v>
          </cell>
        </row>
        <row r="744">
          <cell r="D744" t="str">
            <v>EU</v>
          </cell>
          <cell r="F744" t="str">
            <v>077 12 02</v>
          </cell>
          <cell r="G744" t="str">
            <v>01402</v>
          </cell>
          <cell r="N744">
            <v>14565</v>
          </cell>
          <cell r="P744">
            <v>8494</v>
          </cell>
        </row>
        <row r="745">
          <cell r="D745" t="str">
            <v>UMB</v>
          </cell>
          <cell r="F745" t="str">
            <v>077 12 02</v>
          </cell>
          <cell r="G745" t="str">
            <v>01402</v>
          </cell>
          <cell r="N745">
            <v>7104</v>
          </cell>
          <cell r="P745">
            <v>4144</v>
          </cell>
        </row>
        <row r="746">
          <cell r="D746" t="str">
            <v>UMB</v>
          </cell>
          <cell r="F746" t="str">
            <v>077 12 02</v>
          </cell>
          <cell r="G746" t="str">
            <v>01402</v>
          </cell>
          <cell r="N746">
            <v>12573</v>
          </cell>
          <cell r="P746">
            <v>7332</v>
          </cell>
        </row>
        <row r="747">
          <cell r="D747" t="str">
            <v>TUZVO</v>
          </cell>
          <cell r="F747" t="str">
            <v>077 12 02</v>
          </cell>
          <cell r="G747" t="str">
            <v>01402</v>
          </cell>
          <cell r="N747">
            <v>12439</v>
          </cell>
          <cell r="P747">
            <v>7254</v>
          </cell>
        </row>
        <row r="748">
          <cell r="D748" t="str">
            <v>TUZVO</v>
          </cell>
          <cell r="F748" t="str">
            <v>077 12 02</v>
          </cell>
          <cell r="G748" t="str">
            <v>01402</v>
          </cell>
          <cell r="N748">
            <v>6914</v>
          </cell>
          <cell r="P748">
            <v>4032</v>
          </cell>
        </row>
        <row r="749">
          <cell r="D749" t="str">
            <v>TVU</v>
          </cell>
          <cell r="F749" t="str">
            <v>077 12 02</v>
          </cell>
          <cell r="G749" t="str">
            <v>01402</v>
          </cell>
          <cell r="N749">
            <v>5142</v>
          </cell>
          <cell r="P749">
            <v>2998</v>
          </cell>
        </row>
        <row r="750">
          <cell r="D750" t="str">
            <v>ŽU</v>
          </cell>
          <cell r="F750" t="str">
            <v>077 12 02</v>
          </cell>
          <cell r="G750" t="str">
            <v>01402</v>
          </cell>
          <cell r="N750">
            <v>6712</v>
          </cell>
          <cell r="P750">
            <v>3914</v>
          </cell>
        </row>
        <row r="751">
          <cell r="D751" t="str">
            <v>TUAD</v>
          </cell>
          <cell r="F751" t="str">
            <v>077 12 02</v>
          </cell>
          <cell r="G751" t="str">
            <v>01402</v>
          </cell>
          <cell r="N751">
            <v>3112</v>
          </cell>
          <cell r="P751">
            <v>1814</v>
          </cell>
        </row>
        <row r="752">
          <cell r="D752" t="str">
            <v>EU</v>
          </cell>
          <cell r="F752" t="str">
            <v>077 12 02</v>
          </cell>
          <cell r="G752" t="str">
            <v>01402</v>
          </cell>
          <cell r="N752">
            <v>8796</v>
          </cell>
          <cell r="P752">
            <v>5131</v>
          </cell>
        </row>
        <row r="753">
          <cell r="D753" t="str">
            <v>UK</v>
          </cell>
          <cell r="F753" t="str">
            <v>077 12 02</v>
          </cell>
          <cell r="G753" t="str">
            <v>01402</v>
          </cell>
          <cell r="N753">
            <v>9888</v>
          </cell>
          <cell r="P753">
            <v>5768</v>
          </cell>
        </row>
        <row r="754">
          <cell r="D754" t="str">
            <v>UMB</v>
          </cell>
          <cell r="F754" t="str">
            <v>077 12 02</v>
          </cell>
          <cell r="G754" t="str">
            <v>01402</v>
          </cell>
          <cell r="N754">
            <v>4979</v>
          </cell>
          <cell r="P754">
            <v>2902</v>
          </cell>
        </row>
        <row r="755">
          <cell r="D755" t="str">
            <v>EU</v>
          </cell>
          <cell r="F755" t="str">
            <v>077 12 02</v>
          </cell>
          <cell r="G755" t="str">
            <v>01402</v>
          </cell>
          <cell r="N755">
            <v>4399</v>
          </cell>
          <cell r="P755">
            <v>2564</v>
          </cell>
        </row>
        <row r="756">
          <cell r="D756" t="str">
            <v>UK</v>
          </cell>
          <cell r="F756" t="str">
            <v>077 12 02</v>
          </cell>
          <cell r="G756" t="str">
            <v>01402</v>
          </cell>
          <cell r="N756">
            <v>2994</v>
          </cell>
          <cell r="P756">
            <v>1745</v>
          </cell>
        </row>
        <row r="757">
          <cell r="D757" t="str">
            <v>STU</v>
          </cell>
          <cell r="F757" t="str">
            <v>077 12 02</v>
          </cell>
          <cell r="G757" t="str">
            <v>01402</v>
          </cell>
          <cell r="N757">
            <v>19102</v>
          </cell>
          <cell r="P757">
            <v>11141</v>
          </cell>
        </row>
        <row r="758">
          <cell r="D758" t="str">
            <v>STU</v>
          </cell>
          <cell r="F758" t="str">
            <v>077 12 02</v>
          </cell>
          <cell r="G758" t="str">
            <v>01402</v>
          </cell>
          <cell r="N758">
            <v>17152</v>
          </cell>
          <cell r="P758">
            <v>10004</v>
          </cell>
        </row>
        <row r="759">
          <cell r="D759" t="str">
            <v>TUKE</v>
          </cell>
          <cell r="F759" t="str">
            <v>077 12 02</v>
          </cell>
          <cell r="G759" t="str">
            <v>01402</v>
          </cell>
          <cell r="N759">
            <v>10671</v>
          </cell>
          <cell r="P759">
            <v>6224</v>
          </cell>
        </row>
        <row r="760">
          <cell r="D760" t="str">
            <v>STU</v>
          </cell>
          <cell r="F760" t="str">
            <v>077 12 02</v>
          </cell>
          <cell r="G760" t="str">
            <v>01402</v>
          </cell>
          <cell r="N760">
            <v>11928</v>
          </cell>
          <cell r="P760">
            <v>6958</v>
          </cell>
        </row>
        <row r="761">
          <cell r="D761" t="str">
            <v>UK</v>
          </cell>
          <cell r="F761" t="str">
            <v>077 12 02</v>
          </cell>
          <cell r="G761" t="str">
            <v>01402</v>
          </cell>
          <cell r="N761">
            <v>10792</v>
          </cell>
          <cell r="P761">
            <v>6294</v>
          </cell>
        </row>
        <row r="762">
          <cell r="D762" t="str">
            <v>UK</v>
          </cell>
          <cell r="F762" t="str">
            <v>077 12 02</v>
          </cell>
          <cell r="G762" t="str">
            <v>01402</v>
          </cell>
          <cell r="N762">
            <v>7338</v>
          </cell>
          <cell r="P762">
            <v>4279</v>
          </cell>
        </row>
        <row r="763">
          <cell r="D763" t="str">
            <v>UK</v>
          </cell>
          <cell r="F763" t="str">
            <v>077 12 02</v>
          </cell>
          <cell r="G763" t="str">
            <v>01402</v>
          </cell>
          <cell r="N763">
            <v>15250</v>
          </cell>
          <cell r="P763">
            <v>8894</v>
          </cell>
        </row>
        <row r="764">
          <cell r="D764" t="str">
            <v>UK</v>
          </cell>
          <cell r="F764" t="str">
            <v>077 12 02</v>
          </cell>
          <cell r="G764" t="str">
            <v>01402</v>
          </cell>
          <cell r="N764">
            <v>8194</v>
          </cell>
          <cell r="P764">
            <v>4778</v>
          </cell>
        </row>
        <row r="765">
          <cell r="D765" t="str">
            <v>UPJŠ</v>
          </cell>
          <cell r="F765" t="str">
            <v>077 12 02</v>
          </cell>
          <cell r="G765" t="str">
            <v>01402</v>
          </cell>
          <cell r="N765">
            <v>12685</v>
          </cell>
          <cell r="P765">
            <v>7399</v>
          </cell>
        </row>
        <row r="766">
          <cell r="D766" t="str">
            <v>UK</v>
          </cell>
          <cell r="F766" t="str">
            <v>077 12 02</v>
          </cell>
          <cell r="G766" t="str">
            <v>01402</v>
          </cell>
          <cell r="N766">
            <v>6973</v>
          </cell>
          <cell r="P766">
            <v>4067</v>
          </cell>
        </row>
        <row r="767">
          <cell r="D767" t="str">
            <v>STU</v>
          </cell>
          <cell r="F767" t="str">
            <v>077 12 02</v>
          </cell>
          <cell r="G767" t="str">
            <v>01402</v>
          </cell>
          <cell r="N767">
            <v>17940</v>
          </cell>
          <cell r="P767">
            <v>10465</v>
          </cell>
        </row>
        <row r="768">
          <cell r="D768" t="str">
            <v>UK</v>
          </cell>
          <cell r="F768" t="str">
            <v>077 12 02</v>
          </cell>
          <cell r="G768" t="str">
            <v>01402</v>
          </cell>
          <cell r="N768">
            <v>18132</v>
          </cell>
          <cell r="P768">
            <v>10577</v>
          </cell>
        </row>
        <row r="769">
          <cell r="D769" t="str">
            <v>TUZVO</v>
          </cell>
          <cell r="F769" t="str">
            <v>077 12 02</v>
          </cell>
          <cell r="G769" t="str">
            <v>01402</v>
          </cell>
          <cell r="N769">
            <v>18882</v>
          </cell>
          <cell r="P769">
            <v>11013</v>
          </cell>
        </row>
        <row r="770">
          <cell r="D770" t="str">
            <v>UK</v>
          </cell>
          <cell r="F770" t="str">
            <v>077 12 02</v>
          </cell>
          <cell r="G770" t="str">
            <v>01402</v>
          </cell>
          <cell r="N770">
            <v>14959</v>
          </cell>
          <cell r="P770">
            <v>8724</v>
          </cell>
        </row>
        <row r="771">
          <cell r="D771" t="str">
            <v>UPJŠ</v>
          </cell>
          <cell r="F771" t="str">
            <v>077 12 02</v>
          </cell>
          <cell r="G771" t="str">
            <v>01402</v>
          </cell>
          <cell r="N771">
            <v>13426</v>
          </cell>
          <cell r="P771">
            <v>7830</v>
          </cell>
        </row>
        <row r="772">
          <cell r="D772" t="str">
            <v>UK</v>
          </cell>
          <cell r="F772" t="str">
            <v>077 12 02</v>
          </cell>
          <cell r="G772" t="str">
            <v>01402</v>
          </cell>
          <cell r="N772">
            <v>18180</v>
          </cell>
          <cell r="P772">
            <v>10605</v>
          </cell>
        </row>
        <row r="773">
          <cell r="D773" t="str">
            <v>UK</v>
          </cell>
          <cell r="F773" t="str">
            <v>077 12 02</v>
          </cell>
          <cell r="G773" t="str">
            <v>01402</v>
          </cell>
          <cell r="N773">
            <v>14694</v>
          </cell>
          <cell r="P773">
            <v>8570</v>
          </cell>
        </row>
        <row r="774">
          <cell r="D774" t="str">
            <v>SPU</v>
          </cell>
          <cell r="F774" t="str">
            <v>077 12 02</v>
          </cell>
          <cell r="G774" t="str">
            <v>01402</v>
          </cell>
          <cell r="N774">
            <v>15645</v>
          </cell>
          <cell r="P774">
            <v>9124</v>
          </cell>
        </row>
        <row r="775">
          <cell r="D775" t="str">
            <v>UMB</v>
          </cell>
          <cell r="F775" t="str">
            <v>077 12 02</v>
          </cell>
          <cell r="G775" t="str">
            <v>01402</v>
          </cell>
          <cell r="N775">
            <v>15115</v>
          </cell>
          <cell r="P775">
            <v>8815</v>
          </cell>
        </row>
        <row r="776">
          <cell r="D776" t="str">
            <v>UK</v>
          </cell>
          <cell r="F776" t="str">
            <v>077 12 02</v>
          </cell>
          <cell r="G776" t="str">
            <v>01402</v>
          </cell>
          <cell r="N776">
            <v>11316</v>
          </cell>
          <cell r="P776">
            <v>6601</v>
          </cell>
        </row>
        <row r="777">
          <cell r="D777" t="str">
            <v>UK</v>
          </cell>
          <cell r="F777" t="str">
            <v>077 12 02</v>
          </cell>
          <cell r="G777" t="str">
            <v>01402</v>
          </cell>
          <cell r="N777">
            <v>13961</v>
          </cell>
          <cell r="P777">
            <v>8143</v>
          </cell>
        </row>
        <row r="778">
          <cell r="D778" t="str">
            <v>UK</v>
          </cell>
          <cell r="F778" t="str">
            <v>077 12 02</v>
          </cell>
          <cell r="G778" t="str">
            <v>01402</v>
          </cell>
          <cell r="N778">
            <v>11972</v>
          </cell>
          <cell r="P778">
            <v>6982</v>
          </cell>
        </row>
        <row r="779">
          <cell r="D779" t="str">
            <v>UKF</v>
          </cell>
          <cell r="F779" t="str">
            <v>077 12 02</v>
          </cell>
          <cell r="G779" t="str">
            <v>01402</v>
          </cell>
          <cell r="N779">
            <v>5526</v>
          </cell>
          <cell r="P779">
            <v>3222</v>
          </cell>
        </row>
        <row r="780">
          <cell r="D780" t="str">
            <v>UK</v>
          </cell>
          <cell r="F780" t="str">
            <v>077 12 02</v>
          </cell>
          <cell r="G780" t="str">
            <v>01402</v>
          </cell>
          <cell r="N780">
            <v>14032</v>
          </cell>
          <cell r="P780">
            <v>8184</v>
          </cell>
        </row>
        <row r="781">
          <cell r="D781" t="str">
            <v>UK</v>
          </cell>
          <cell r="F781" t="str">
            <v>077 12 02</v>
          </cell>
          <cell r="G781" t="str">
            <v>01402</v>
          </cell>
          <cell r="N781">
            <v>11020</v>
          </cell>
          <cell r="P781">
            <v>6427</v>
          </cell>
        </row>
        <row r="782">
          <cell r="D782" t="str">
            <v>UK</v>
          </cell>
          <cell r="F782" t="str">
            <v>077 12 02</v>
          </cell>
          <cell r="G782" t="str">
            <v>01402</v>
          </cell>
          <cell r="N782">
            <v>8456</v>
          </cell>
          <cell r="P782">
            <v>4931</v>
          </cell>
        </row>
        <row r="783">
          <cell r="D783" t="str">
            <v>UK</v>
          </cell>
          <cell r="F783" t="str">
            <v>077 12 02</v>
          </cell>
          <cell r="G783" t="str">
            <v>01402</v>
          </cell>
          <cell r="N783">
            <v>5500</v>
          </cell>
          <cell r="P783">
            <v>3207</v>
          </cell>
        </row>
        <row r="784">
          <cell r="D784" t="str">
            <v>UKF</v>
          </cell>
          <cell r="F784" t="str">
            <v>077 12 02</v>
          </cell>
          <cell r="G784" t="str">
            <v>01402</v>
          </cell>
          <cell r="N784">
            <v>12606</v>
          </cell>
          <cell r="P784">
            <v>7352</v>
          </cell>
        </row>
        <row r="785">
          <cell r="D785" t="str">
            <v>SPU</v>
          </cell>
          <cell r="F785" t="str">
            <v>077 12 02</v>
          </cell>
          <cell r="G785" t="str">
            <v>01402</v>
          </cell>
          <cell r="N785">
            <v>8929</v>
          </cell>
          <cell r="P785">
            <v>5208</v>
          </cell>
        </row>
        <row r="786">
          <cell r="D786" t="str">
            <v>UK</v>
          </cell>
          <cell r="F786" t="str">
            <v>077 12 02</v>
          </cell>
          <cell r="G786" t="str">
            <v>01402</v>
          </cell>
          <cell r="N786">
            <v>20748</v>
          </cell>
          <cell r="P786">
            <v>12103</v>
          </cell>
        </row>
        <row r="787">
          <cell r="D787" t="str">
            <v>STU</v>
          </cell>
          <cell r="F787" t="str">
            <v>077 12 02</v>
          </cell>
          <cell r="G787" t="str">
            <v>01402</v>
          </cell>
          <cell r="N787">
            <v>18974</v>
          </cell>
          <cell r="P787">
            <v>11067</v>
          </cell>
        </row>
        <row r="788">
          <cell r="D788" t="str">
            <v>STU</v>
          </cell>
          <cell r="F788" t="str">
            <v>077 12 02</v>
          </cell>
          <cell r="G788" t="str">
            <v>01402</v>
          </cell>
          <cell r="N788">
            <v>16236</v>
          </cell>
          <cell r="P788">
            <v>9471</v>
          </cell>
        </row>
        <row r="789">
          <cell r="D789" t="str">
            <v>STU</v>
          </cell>
          <cell r="F789" t="str">
            <v>077 12 02</v>
          </cell>
          <cell r="G789" t="str">
            <v>01402</v>
          </cell>
          <cell r="N789">
            <v>12709</v>
          </cell>
          <cell r="P789">
            <v>7413</v>
          </cell>
        </row>
        <row r="790">
          <cell r="D790" t="str">
            <v>UPJŠ</v>
          </cell>
          <cell r="F790" t="str">
            <v>077 12 02</v>
          </cell>
          <cell r="G790" t="str">
            <v>01402</v>
          </cell>
          <cell r="N790">
            <v>9269</v>
          </cell>
          <cell r="P790">
            <v>5406</v>
          </cell>
        </row>
        <row r="791">
          <cell r="D791" t="str">
            <v>STU</v>
          </cell>
          <cell r="F791" t="str">
            <v>077 12 02</v>
          </cell>
          <cell r="G791" t="str">
            <v>01402</v>
          </cell>
          <cell r="N791">
            <v>16421</v>
          </cell>
          <cell r="P791">
            <v>9578</v>
          </cell>
        </row>
        <row r="792">
          <cell r="D792" t="str">
            <v>STU</v>
          </cell>
          <cell r="F792" t="str">
            <v>077 12 02</v>
          </cell>
          <cell r="G792" t="str">
            <v>01402</v>
          </cell>
          <cell r="N792">
            <v>10735</v>
          </cell>
          <cell r="P792">
            <v>6260</v>
          </cell>
        </row>
        <row r="793">
          <cell r="D793" t="str">
            <v>STU</v>
          </cell>
          <cell r="F793" t="str">
            <v>077 12 02</v>
          </cell>
          <cell r="G793" t="str">
            <v>01402</v>
          </cell>
          <cell r="N793">
            <v>15332</v>
          </cell>
          <cell r="P793">
            <v>8942</v>
          </cell>
        </row>
        <row r="794">
          <cell r="D794" t="str">
            <v>UK</v>
          </cell>
          <cell r="F794" t="str">
            <v>077 12 02</v>
          </cell>
          <cell r="G794" t="str">
            <v>01402</v>
          </cell>
          <cell r="N794">
            <v>14631</v>
          </cell>
          <cell r="P794">
            <v>8534</v>
          </cell>
        </row>
        <row r="795">
          <cell r="D795" t="str">
            <v>UK</v>
          </cell>
          <cell r="F795" t="str">
            <v>077 12 02</v>
          </cell>
          <cell r="G795" t="str">
            <v>01402</v>
          </cell>
          <cell r="N795">
            <v>5972</v>
          </cell>
          <cell r="P795">
            <v>3482</v>
          </cell>
        </row>
        <row r="796">
          <cell r="D796" t="str">
            <v>UPJŠ</v>
          </cell>
          <cell r="F796" t="str">
            <v>077 12 02</v>
          </cell>
          <cell r="G796" t="str">
            <v>01402</v>
          </cell>
          <cell r="N796">
            <v>9282</v>
          </cell>
          <cell r="P796">
            <v>5413</v>
          </cell>
        </row>
        <row r="797">
          <cell r="D797" t="str">
            <v>UPJŠ</v>
          </cell>
          <cell r="F797" t="str">
            <v>077 12 02</v>
          </cell>
          <cell r="G797" t="str">
            <v>01402</v>
          </cell>
          <cell r="N797">
            <v>6890</v>
          </cell>
          <cell r="P797">
            <v>4018</v>
          </cell>
        </row>
        <row r="798">
          <cell r="D798" t="str">
            <v>STU</v>
          </cell>
          <cell r="F798" t="str">
            <v>077 12 02</v>
          </cell>
          <cell r="G798" t="str">
            <v>01402</v>
          </cell>
          <cell r="N798">
            <v>8258</v>
          </cell>
          <cell r="P798">
            <v>4816</v>
          </cell>
        </row>
        <row r="799">
          <cell r="D799" t="str">
            <v>STU</v>
          </cell>
          <cell r="F799" t="str">
            <v>077 12 02</v>
          </cell>
          <cell r="G799" t="str">
            <v>01402</v>
          </cell>
          <cell r="N799">
            <v>12789</v>
          </cell>
          <cell r="P799">
            <v>7458</v>
          </cell>
        </row>
        <row r="800">
          <cell r="D800" t="str">
            <v>UPJŠ</v>
          </cell>
          <cell r="F800" t="str">
            <v>077 12 02</v>
          </cell>
          <cell r="G800" t="str">
            <v>01402</v>
          </cell>
          <cell r="N800">
            <v>19956</v>
          </cell>
          <cell r="P800">
            <v>11641</v>
          </cell>
        </row>
        <row r="801">
          <cell r="D801" t="str">
            <v>UK</v>
          </cell>
          <cell r="F801" t="str">
            <v>077 12 02</v>
          </cell>
          <cell r="G801" t="str">
            <v>01402</v>
          </cell>
          <cell r="N801">
            <v>10338</v>
          </cell>
          <cell r="P801">
            <v>6029</v>
          </cell>
        </row>
        <row r="802">
          <cell r="D802" t="str">
            <v>UK</v>
          </cell>
          <cell r="F802" t="str">
            <v>077 12 02</v>
          </cell>
          <cell r="G802" t="str">
            <v>01402</v>
          </cell>
          <cell r="N802">
            <v>17715</v>
          </cell>
          <cell r="P802">
            <v>10333</v>
          </cell>
        </row>
        <row r="803">
          <cell r="D803" t="str">
            <v>UK</v>
          </cell>
          <cell r="F803" t="str">
            <v>077 12 02</v>
          </cell>
          <cell r="G803" t="str">
            <v>01402</v>
          </cell>
          <cell r="N803">
            <v>15823</v>
          </cell>
          <cell r="P803">
            <v>9228</v>
          </cell>
        </row>
        <row r="804">
          <cell r="D804" t="str">
            <v>UK</v>
          </cell>
          <cell r="F804" t="str">
            <v>077 12 02</v>
          </cell>
          <cell r="G804" t="str">
            <v>01402</v>
          </cell>
          <cell r="N804">
            <v>16330</v>
          </cell>
          <cell r="P804">
            <v>9524</v>
          </cell>
        </row>
        <row r="805">
          <cell r="D805" t="str">
            <v>UK</v>
          </cell>
          <cell r="F805" t="str">
            <v>077 12 02</v>
          </cell>
          <cell r="G805" t="str">
            <v>01402</v>
          </cell>
          <cell r="N805">
            <v>20380</v>
          </cell>
          <cell r="P805">
            <v>11887</v>
          </cell>
        </row>
        <row r="806">
          <cell r="D806" t="str">
            <v>UK</v>
          </cell>
          <cell r="F806" t="str">
            <v>077 12 02</v>
          </cell>
          <cell r="G806" t="str">
            <v>01402</v>
          </cell>
          <cell r="N806">
            <v>16876</v>
          </cell>
          <cell r="P806">
            <v>9843</v>
          </cell>
        </row>
        <row r="807">
          <cell r="D807" t="str">
            <v>UK</v>
          </cell>
          <cell r="F807" t="str">
            <v>077 12 02</v>
          </cell>
          <cell r="G807" t="str">
            <v>01402</v>
          </cell>
          <cell r="N807">
            <v>13978</v>
          </cell>
          <cell r="P807">
            <v>8152</v>
          </cell>
        </row>
        <row r="808">
          <cell r="D808" t="str">
            <v>UK</v>
          </cell>
          <cell r="F808" t="str">
            <v>077 12 02</v>
          </cell>
          <cell r="G808" t="str">
            <v>01402</v>
          </cell>
          <cell r="N808">
            <v>15602</v>
          </cell>
          <cell r="P808">
            <v>9100</v>
          </cell>
        </row>
        <row r="809">
          <cell r="D809" t="str">
            <v>UK</v>
          </cell>
          <cell r="F809" t="str">
            <v>077 12 02</v>
          </cell>
          <cell r="G809" t="str">
            <v>01402</v>
          </cell>
          <cell r="N809">
            <v>14342</v>
          </cell>
          <cell r="P809">
            <v>8365</v>
          </cell>
        </row>
        <row r="810">
          <cell r="D810" t="str">
            <v>UPJŠ</v>
          </cell>
          <cell r="F810" t="str">
            <v>077 12 02</v>
          </cell>
          <cell r="G810" t="str">
            <v>01402</v>
          </cell>
          <cell r="N810">
            <v>12131</v>
          </cell>
          <cell r="P810">
            <v>7074</v>
          </cell>
        </row>
        <row r="811">
          <cell r="D811" t="str">
            <v>UK</v>
          </cell>
          <cell r="F811" t="str">
            <v>077 12 02</v>
          </cell>
          <cell r="G811" t="str">
            <v>01402</v>
          </cell>
          <cell r="N811">
            <v>4813</v>
          </cell>
          <cell r="P811">
            <v>2807</v>
          </cell>
        </row>
        <row r="812">
          <cell r="D812" t="str">
            <v>UK</v>
          </cell>
          <cell r="F812" t="str">
            <v>077 12 02</v>
          </cell>
          <cell r="G812" t="str">
            <v>01402</v>
          </cell>
          <cell r="N812">
            <v>13656</v>
          </cell>
          <cell r="P812">
            <v>7966</v>
          </cell>
        </row>
        <row r="813">
          <cell r="D813" t="str">
            <v>UPJŠ</v>
          </cell>
          <cell r="F813" t="str">
            <v>077 12 02</v>
          </cell>
          <cell r="G813" t="str">
            <v>01402</v>
          </cell>
          <cell r="N813">
            <v>10606</v>
          </cell>
          <cell r="P813">
            <v>6185</v>
          </cell>
        </row>
        <row r="814">
          <cell r="D814" t="str">
            <v>UK</v>
          </cell>
          <cell r="F814" t="str">
            <v>077 12 02</v>
          </cell>
          <cell r="G814" t="str">
            <v>01402</v>
          </cell>
          <cell r="N814">
            <v>7751</v>
          </cell>
          <cell r="P814">
            <v>4519</v>
          </cell>
        </row>
        <row r="815">
          <cell r="D815" t="str">
            <v>TUKE</v>
          </cell>
          <cell r="F815" t="str">
            <v>077 12 02</v>
          </cell>
          <cell r="G815" t="str">
            <v>01402</v>
          </cell>
          <cell r="N815">
            <v>10665</v>
          </cell>
          <cell r="P815">
            <v>6219</v>
          </cell>
        </row>
        <row r="816">
          <cell r="D816" t="str">
            <v>STU</v>
          </cell>
          <cell r="F816" t="str">
            <v>077 12 02</v>
          </cell>
          <cell r="G816" t="str">
            <v>01402</v>
          </cell>
          <cell r="N816">
            <v>19891</v>
          </cell>
          <cell r="P816">
            <v>11601</v>
          </cell>
        </row>
        <row r="817">
          <cell r="D817" t="str">
            <v>TUKE</v>
          </cell>
          <cell r="F817" t="str">
            <v>077 12 02</v>
          </cell>
          <cell r="G817" t="str">
            <v>01402</v>
          </cell>
          <cell r="N817">
            <v>15434</v>
          </cell>
          <cell r="P817">
            <v>9002</v>
          </cell>
        </row>
        <row r="818">
          <cell r="D818" t="str">
            <v>UK</v>
          </cell>
          <cell r="F818" t="str">
            <v>077 12 02</v>
          </cell>
          <cell r="G818" t="str">
            <v>01402</v>
          </cell>
          <cell r="N818">
            <v>13326</v>
          </cell>
          <cell r="P818">
            <v>7772</v>
          </cell>
        </row>
        <row r="819">
          <cell r="D819" t="str">
            <v>STU</v>
          </cell>
          <cell r="F819" t="str">
            <v>077 12 02</v>
          </cell>
          <cell r="G819" t="str">
            <v>01402</v>
          </cell>
          <cell r="N819">
            <v>13670</v>
          </cell>
          <cell r="P819">
            <v>7973</v>
          </cell>
        </row>
        <row r="820">
          <cell r="D820" t="str">
            <v>STU</v>
          </cell>
          <cell r="F820" t="str">
            <v>077 12 02</v>
          </cell>
          <cell r="G820" t="str">
            <v>01402</v>
          </cell>
          <cell r="N820">
            <v>17904</v>
          </cell>
          <cell r="P820">
            <v>10444</v>
          </cell>
        </row>
        <row r="821">
          <cell r="D821" t="str">
            <v>ŽU</v>
          </cell>
          <cell r="F821" t="str">
            <v>077 12 02</v>
          </cell>
          <cell r="G821" t="str">
            <v>01402</v>
          </cell>
          <cell r="N821">
            <v>17704</v>
          </cell>
          <cell r="P821">
            <v>10326</v>
          </cell>
        </row>
        <row r="822">
          <cell r="D822" t="str">
            <v>STU</v>
          </cell>
          <cell r="F822" t="str">
            <v>077 12 02</v>
          </cell>
          <cell r="G822" t="str">
            <v>01402</v>
          </cell>
          <cell r="N822">
            <v>17744</v>
          </cell>
          <cell r="P822">
            <v>10349</v>
          </cell>
        </row>
        <row r="823">
          <cell r="D823" t="str">
            <v>STU</v>
          </cell>
          <cell r="F823" t="str">
            <v>077 12 02</v>
          </cell>
          <cell r="G823" t="str">
            <v>01402</v>
          </cell>
          <cell r="N823">
            <v>14911</v>
          </cell>
          <cell r="P823">
            <v>8696</v>
          </cell>
        </row>
        <row r="824">
          <cell r="D824" t="str">
            <v>TUKE</v>
          </cell>
          <cell r="F824" t="str">
            <v>077 12 02</v>
          </cell>
          <cell r="G824" t="str">
            <v>01402</v>
          </cell>
          <cell r="N824">
            <v>12871</v>
          </cell>
          <cell r="P824">
            <v>7506</v>
          </cell>
        </row>
        <row r="825">
          <cell r="D825" t="str">
            <v>STU</v>
          </cell>
          <cell r="F825" t="str">
            <v>077 12 02</v>
          </cell>
          <cell r="G825" t="str">
            <v>01402</v>
          </cell>
          <cell r="N825">
            <v>15230</v>
          </cell>
          <cell r="P825">
            <v>8883</v>
          </cell>
        </row>
        <row r="826">
          <cell r="D826" t="str">
            <v>STU</v>
          </cell>
          <cell r="F826" t="str">
            <v>077 12 02</v>
          </cell>
          <cell r="G826" t="str">
            <v>01402</v>
          </cell>
          <cell r="N826">
            <v>13189</v>
          </cell>
          <cell r="P826">
            <v>7693</v>
          </cell>
        </row>
        <row r="827">
          <cell r="D827" t="str">
            <v>TUKE</v>
          </cell>
          <cell r="F827" t="str">
            <v>077 12 02</v>
          </cell>
          <cell r="G827" t="str">
            <v>01402</v>
          </cell>
          <cell r="N827">
            <v>9738</v>
          </cell>
          <cell r="P827">
            <v>5679</v>
          </cell>
        </row>
        <row r="828">
          <cell r="D828" t="str">
            <v>STU</v>
          </cell>
          <cell r="F828" t="str">
            <v>077 12 02</v>
          </cell>
          <cell r="G828" t="str">
            <v>01402</v>
          </cell>
          <cell r="N828">
            <v>14184</v>
          </cell>
          <cell r="P828">
            <v>8274</v>
          </cell>
        </row>
        <row r="829">
          <cell r="D829" t="str">
            <v>STU</v>
          </cell>
          <cell r="F829" t="str">
            <v>077 12 02</v>
          </cell>
          <cell r="G829" t="str">
            <v>01402</v>
          </cell>
          <cell r="N829">
            <v>12135</v>
          </cell>
          <cell r="P829">
            <v>7078</v>
          </cell>
        </row>
        <row r="830">
          <cell r="D830" t="str">
            <v>UK</v>
          </cell>
          <cell r="F830" t="str">
            <v>077 12 02</v>
          </cell>
          <cell r="G830" t="str">
            <v>01402</v>
          </cell>
          <cell r="N830">
            <v>12237</v>
          </cell>
          <cell r="P830">
            <v>7136</v>
          </cell>
        </row>
        <row r="831">
          <cell r="D831" t="str">
            <v>ŽU</v>
          </cell>
          <cell r="F831" t="str">
            <v>077 12 02</v>
          </cell>
          <cell r="G831" t="str">
            <v>01402</v>
          </cell>
          <cell r="N831">
            <v>9579</v>
          </cell>
          <cell r="P831">
            <v>5587</v>
          </cell>
        </row>
        <row r="832">
          <cell r="D832" t="str">
            <v>STU</v>
          </cell>
          <cell r="F832" t="str">
            <v>077 12 02</v>
          </cell>
          <cell r="G832" t="str">
            <v>01402</v>
          </cell>
          <cell r="N832">
            <v>9905</v>
          </cell>
          <cell r="P832">
            <v>5777</v>
          </cell>
        </row>
        <row r="833">
          <cell r="D833" t="str">
            <v>UKF</v>
          </cell>
          <cell r="F833" t="str">
            <v>077 12 02</v>
          </cell>
          <cell r="G833" t="str">
            <v>01402</v>
          </cell>
          <cell r="N833">
            <v>5488</v>
          </cell>
          <cell r="P833">
            <v>3200</v>
          </cell>
        </row>
        <row r="834">
          <cell r="D834" t="str">
            <v>STU</v>
          </cell>
          <cell r="F834" t="str">
            <v>077 12 02</v>
          </cell>
          <cell r="G834" t="str">
            <v>01402</v>
          </cell>
          <cell r="N834">
            <v>18624</v>
          </cell>
          <cell r="P834">
            <v>10864</v>
          </cell>
        </row>
        <row r="835">
          <cell r="D835" t="str">
            <v>TUKE</v>
          </cell>
          <cell r="F835" t="str">
            <v>077 12 02</v>
          </cell>
          <cell r="G835" t="str">
            <v>01402</v>
          </cell>
          <cell r="N835">
            <v>17564</v>
          </cell>
          <cell r="P835">
            <v>10244</v>
          </cell>
        </row>
        <row r="836">
          <cell r="D836" t="str">
            <v>STU</v>
          </cell>
          <cell r="F836" t="str">
            <v>077 12 02</v>
          </cell>
          <cell r="G836" t="str">
            <v>01402</v>
          </cell>
          <cell r="N836">
            <v>18632</v>
          </cell>
          <cell r="P836">
            <v>10867</v>
          </cell>
        </row>
        <row r="837">
          <cell r="D837" t="str">
            <v>STU</v>
          </cell>
          <cell r="F837" t="str">
            <v>077 12 02</v>
          </cell>
          <cell r="G837" t="str">
            <v>01402</v>
          </cell>
          <cell r="N837">
            <v>16807</v>
          </cell>
          <cell r="P837">
            <v>9802</v>
          </cell>
        </row>
        <row r="838">
          <cell r="D838" t="str">
            <v>ŽU</v>
          </cell>
          <cell r="F838" t="str">
            <v>077 12 02</v>
          </cell>
          <cell r="G838" t="str">
            <v>01402</v>
          </cell>
          <cell r="N838">
            <v>17749</v>
          </cell>
          <cell r="P838">
            <v>10353</v>
          </cell>
        </row>
        <row r="839">
          <cell r="D839" t="str">
            <v>STU</v>
          </cell>
          <cell r="F839" t="str">
            <v>077 12 02</v>
          </cell>
          <cell r="G839" t="str">
            <v>01402</v>
          </cell>
          <cell r="N839">
            <v>10199</v>
          </cell>
          <cell r="P839">
            <v>5947</v>
          </cell>
        </row>
        <row r="840">
          <cell r="D840" t="str">
            <v>TUKE</v>
          </cell>
          <cell r="F840" t="str">
            <v>077 12 02</v>
          </cell>
          <cell r="G840" t="str">
            <v>01402</v>
          </cell>
          <cell r="N840">
            <v>16122</v>
          </cell>
          <cell r="P840">
            <v>9403</v>
          </cell>
        </row>
        <row r="841">
          <cell r="D841" t="str">
            <v>TUKE</v>
          </cell>
          <cell r="F841" t="str">
            <v>077 12 02</v>
          </cell>
          <cell r="G841" t="str">
            <v>01402</v>
          </cell>
          <cell r="N841">
            <v>17295</v>
          </cell>
          <cell r="P841">
            <v>10088</v>
          </cell>
        </row>
        <row r="842">
          <cell r="D842" t="str">
            <v>TUKE</v>
          </cell>
          <cell r="F842" t="str">
            <v>077 12 02</v>
          </cell>
          <cell r="G842" t="str">
            <v>01402</v>
          </cell>
          <cell r="N842">
            <v>15967</v>
          </cell>
          <cell r="P842">
            <v>9312</v>
          </cell>
        </row>
        <row r="843">
          <cell r="D843" t="str">
            <v>TUKE</v>
          </cell>
          <cell r="F843" t="str">
            <v>077 12 02</v>
          </cell>
          <cell r="G843" t="str">
            <v>01402</v>
          </cell>
          <cell r="N843">
            <v>3582</v>
          </cell>
          <cell r="P843">
            <v>2088</v>
          </cell>
        </row>
        <row r="844">
          <cell r="D844" t="str">
            <v>TUKE</v>
          </cell>
          <cell r="F844" t="str">
            <v>077 12 02</v>
          </cell>
          <cell r="G844" t="str">
            <v>01402</v>
          </cell>
          <cell r="N844">
            <v>9193</v>
          </cell>
          <cell r="P844">
            <v>5362</v>
          </cell>
        </row>
        <row r="845">
          <cell r="D845" t="str">
            <v>STU</v>
          </cell>
          <cell r="F845" t="str">
            <v>077 12 02</v>
          </cell>
          <cell r="G845" t="str">
            <v>01402</v>
          </cell>
          <cell r="N845">
            <v>15822</v>
          </cell>
          <cell r="P845">
            <v>9228</v>
          </cell>
        </row>
        <row r="846">
          <cell r="D846" t="str">
            <v>STU</v>
          </cell>
          <cell r="F846" t="str">
            <v>077 12 02</v>
          </cell>
          <cell r="G846" t="str">
            <v>01402</v>
          </cell>
          <cell r="N846">
            <v>12867</v>
          </cell>
          <cell r="P846">
            <v>7505</v>
          </cell>
        </row>
        <row r="847">
          <cell r="D847" t="str">
            <v>TUKE</v>
          </cell>
          <cell r="F847" t="str">
            <v>077 12 02</v>
          </cell>
          <cell r="G847" t="str">
            <v>01402</v>
          </cell>
          <cell r="N847">
            <v>14929</v>
          </cell>
          <cell r="P847">
            <v>8708</v>
          </cell>
        </row>
        <row r="848">
          <cell r="D848" t="str">
            <v>STU</v>
          </cell>
          <cell r="F848" t="str">
            <v>077 12 02</v>
          </cell>
          <cell r="G848" t="str">
            <v>01402</v>
          </cell>
          <cell r="N848">
            <v>13212</v>
          </cell>
          <cell r="P848">
            <v>7707</v>
          </cell>
        </row>
        <row r="849">
          <cell r="D849" t="str">
            <v>TUKE</v>
          </cell>
          <cell r="F849" t="str">
            <v>077 12 02</v>
          </cell>
          <cell r="G849" t="str">
            <v>01402</v>
          </cell>
          <cell r="N849">
            <v>9724</v>
          </cell>
          <cell r="P849">
            <v>5671</v>
          </cell>
        </row>
        <row r="850">
          <cell r="D850" t="str">
            <v>STU</v>
          </cell>
          <cell r="F850" t="str">
            <v>077 12 02</v>
          </cell>
          <cell r="G850" t="str">
            <v>01402</v>
          </cell>
          <cell r="N850">
            <v>12501</v>
          </cell>
          <cell r="P850">
            <v>7290</v>
          </cell>
        </row>
        <row r="851">
          <cell r="D851" t="str">
            <v>TUZVO</v>
          </cell>
          <cell r="F851" t="str">
            <v>077 12 02</v>
          </cell>
          <cell r="G851" t="str">
            <v>01402</v>
          </cell>
          <cell r="N851">
            <v>12469</v>
          </cell>
          <cell r="P851">
            <v>7273</v>
          </cell>
        </row>
        <row r="852">
          <cell r="D852" t="str">
            <v>TUKE</v>
          </cell>
          <cell r="F852" t="str">
            <v>077 12 02</v>
          </cell>
          <cell r="G852" t="str">
            <v>01402</v>
          </cell>
          <cell r="N852">
            <v>9966</v>
          </cell>
          <cell r="P852">
            <v>5812</v>
          </cell>
        </row>
        <row r="853">
          <cell r="D853" t="str">
            <v>ŽU</v>
          </cell>
          <cell r="F853" t="str">
            <v>077 12 02</v>
          </cell>
          <cell r="G853" t="str">
            <v>01402</v>
          </cell>
          <cell r="N853">
            <v>10212</v>
          </cell>
          <cell r="P853">
            <v>5957</v>
          </cell>
        </row>
        <row r="854">
          <cell r="D854" t="str">
            <v>STU</v>
          </cell>
          <cell r="F854" t="str">
            <v>077 12 02</v>
          </cell>
          <cell r="G854" t="str">
            <v>01402</v>
          </cell>
          <cell r="N854">
            <v>8419</v>
          </cell>
          <cell r="P854">
            <v>4909</v>
          </cell>
        </row>
        <row r="855">
          <cell r="D855" t="str">
            <v>TUKE</v>
          </cell>
          <cell r="F855" t="str">
            <v>077 12 02</v>
          </cell>
          <cell r="G855" t="str">
            <v>01402</v>
          </cell>
          <cell r="N855">
            <v>19174</v>
          </cell>
          <cell r="P855">
            <v>11183</v>
          </cell>
        </row>
        <row r="856">
          <cell r="D856" t="str">
            <v>ŽU</v>
          </cell>
          <cell r="F856" t="str">
            <v>077 12 02</v>
          </cell>
          <cell r="G856" t="str">
            <v>01402</v>
          </cell>
          <cell r="N856">
            <v>13392</v>
          </cell>
          <cell r="P856">
            <v>7812</v>
          </cell>
        </row>
        <row r="857">
          <cell r="D857" t="str">
            <v>UPJŠ</v>
          </cell>
          <cell r="F857" t="str">
            <v>077 12 02</v>
          </cell>
          <cell r="G857" t="str">
            <v>01402</v>
          </cell>
          <cell r="N857">
            <v>20135</v>
          </cell>
          <cell r="P857">
            <v>11743</v>
          </cell>
        </row>
        <row r="858">
          <cell r="D858" t="str">
            <v>ŽU</v>
          </cell>
          <cell r="F858" t="str">
            <v>077 12 02</v>
          </cell>
          <cell r="G858" t="str">
            <v>01402</v>
          </cell>
          <cell r="N858">
            <v>19016</v>
          </cell>
          <cell r="P858">
            <v>11091</v>
          </cell>
        </row>
        <row r="859">
          <cell r="D859" t="str">
            <v>ŽU</v>
          </cell>
          <cell r="F859" t="str">
            <v>077 12 02</v>
          </cell>
          <cell r="G859" t="str">
            <v>01402</v>
          </cell>
          <cell r="N859">
            <v>18899</v>
          </cell>
          <cell r="P859">
            <v>11022</v>
          </cell>
        </row>
        <row r="860">
          <cell r="D860" t="str">
            <v>TUKE</v>
          </cell>
          <cell r="F860" t="str">
            <v>077 12 02</v>
          </cell>
          <cell r="G860" t="str">
            <v>01402</v>
          </cell>
          <cell r="N860">
            <v>18927</v>
          </cell>
          <cell r="P860">
            <v>11040</v>
          </cell>
        </row>
        <row r="861">
          <cell r="D861" t="str">
            <v>STU</v>
          </cell>
          <cell r="F861" t="str">
            <v>077 12 02</v>
          </cell>
          <cell r="G861" t="str">
            <v>01402</v>
          </cell>
          <cell r="N861">
            <v>12321</v>
          </cell>
          <cell r="P861">
            <v>7185</v>
          </cell>
        </row>
        <row r="862">
          <cell r="D862" t="str">
            <v>STU</v>
          </cell>
          <cell r="F862" t="str">
            <v>077 12 02</v>
          </cell>
          <cell r="G862" t="str">
            <v>01402</v>
          </cell>
          <cell r="N862">
            <v>18541</v>
          </cell>
          <cell r="P862">
            <v>10815</v>
          </cell>
        </row>
        <row r="863">
          <cell r="D863" t="str">
            <v>TUKE</v>
          </cell>
          <cell r="F863" t="str">
            <v>077 12 02</v>
          </cell>
          <cell r="G863" t="str">
            <v>01402</v>
          </cell>
          <cell r="N863">
            <v>18056</v>
          </cell>
          <cell r="P863">
            <v>10531</v>
          </cell>
        </row>
        <row r="864">
          <cell r="D864" t="str">
            <v>TUKE</v>
          </cell>
          <cell r="F864" t="str">
            <v>077 12 02</v>
          </cell>
          <cell r="G864" t="str">
            <v>01402</v>
          </cell>
          <cell r="N864">
            <v>18128</v>
          </cell>
          <cell r="P864">
            <v>10573</v>
          </cell>
        </row>
        <row r="865">
          <cell r="D865" t="str">
            <v>ŽU</v>
          </cell>
          <cell r="F865" t="str">
            <v>077 12 02</v>
          </cell>
          <cell r="G865" t="str">
            <v>01402</v>
          </cell>
          <cell r="N865">
            <v>17540</v>
          </cell>
          <cell r="P865">
            <v>10230</v>
          </cell>
        </row>
        <row r="866">
          <cell r="D866" t="str">
            <v>STU</v>
          </cell>
          <cell r="F866" t="str">
            <v>077 12 02</v>
          </cell>
          <cell r="G866" t="str">
            <v>01402</v>
          </cell>
          <cell r="N866">
            <v>16084</v>
          </cell>
          <cell r="P866">
            <v>9381</v>
          </cell>
        </row>
        <row r="867">
          <cell r="D867" t="str">
            <v>TUKE</v>
          </cell>
          <cell r="F867" t="str">
            <v>077 12 02</v>
          </cell>
          <cell r="G867" t="str">
            <v>01402</v>
          </cell>
          <cell r="N867">
            <v>15741</v>
          </cell>
          <cell r="P867">
            <v>9180</v>
          </cell>
        </row>
        <row r="868">
          <cell r="D868" t="str">
            <v>TUKE</v>
          </cell>
          <cell r="F868" t="str">
            <v>077 12 02</v>
          </cell>
          <cell r="G868" t="str">
            <v>01402</v>
          </cell>
          <cell r="N868">
            <v>11183</v>
          </cell>
          <cell r="P868">
            <v>6521</v>
          </cell>
        </row>
        <row r="869">
          <cell r="D869" t="str">
            <v>TUAD</v>
          </cell>
          <cell r="F869" t="str">
            <v>077 12 02</v>
          </cell>
          <cell r="G869" t="str">
            <v>01402</v>
          </cell>
          <cell r="N869">
            <v>12638</v>
          </cell>
          <cell r="P869">
            <v>7371</v>
          </cell>
        </row>
        <row r="870">
          <cell r="D870" t="str">
            <v>STU</v>
          </cell>
          <cell r="F870" t="str">
            <v>077 12 02</v>
          </cell>
          <cell r="G870" t="str">
            <v>01402</v>
          </cell>
          <cell r="N870">
            <v>17220</v>
          </cell>
          <cell r="P870">
            <v>10045</v>
          </cell>
        </row>
        <row r="871">
          <cell r="D871" t="str">
            <v>TUKE</v>
          </cell>
          <cell r="F871" t="str">
            <v>077 12 02</v>
          </cell>
          <cell r="G871" t="str">
            <v>01402</v>
          </cell>
          <cell r="N871">
            <v>11354</v>
          </cell>
          <cell r="P871">
            <v>6622</v>
          </cell>
        </row>
        <row r="872">
          <cell r="D872" t="str">
            <v>SPU</v>
          </cell>
          <cell r="F872" t="str">
            <v>077 12 02</v>
          </cell>
          <cell r="G872" t="str">
            <v>01402</v>
          </cell>
          <cell r="N872">
            <v>15746</v>
          </cell>
          <cell r="P872">
            <v>9184</v>
          </cell>
        </row>
        <row r="873">
          <cell r="D873" t="str">
            <v>TUKE</v>
          </cell>
          <cell r="F873" t="str">
            <v>077 12 02</v>
          </cell>
          <cell r="G873" t="str">
            <v>01402</v>
          </cell>
          <cell r="N873">
            <v>16506</v>
          </cell>
          <cell r="P873">
            <v>9627</v>
          </cell>
        </row>
        <row r="874">
          <cell r="D874" t="str">
            <v>STU</v>
          </cell>
          <cell r="F874" t="str">
            <v>077 12 02</v>
          </cell>
          <cell r="G874" t="str">
            <v>01402</v>
          </cell>
          <cell r="N874">
            <v>10735</v>
          </cell>
          <cell r="P874">
            <v>6260</v>
          </cell>
        </row>
        <row r="875">
          <cell r="D875" t="str">
            <v>TUKE</v>
          </cell>
          <cell r="F875" t="str">
            <v>077 12 02</v>
          </cell>
          <cell r="G875" t="str">
            <v>01402</v>
          </cell>
          <cell r="N875">
            <v>10805</v>
          </cell>
          <cell r="P875">
            <v>6302</v>
          </cell>
        </row>
        <row r="876">
          <cell r="D876" t="str">
            <v>TUAD</v>
          </cell>
          <cell r="F876" t="str">
            <v>077 12 02</v>
          </cell>
          <cell r="G876" t="str">
            <v>01402</v>
          </cell>
          <cell r="N876">
            <v>7391</v>
          </cell>
          <cell r="P876">
            <v>4309</v>
          </cell>
        </row>
        <row r="877">
          <cell r="D877" t="str">
            <v>TUKE</v>
          </cell>
          <cell r="F877" t="str">
            <v>077 12 02</v>
          </cell>
          <cell r="G877" t="str">
            <v>01402</v>
          </cell>
          <cell r="N877">
            <v>13559</v>
          </cell>
          <cell r="P877">
            <v>7907</v>
          </cell>
        </row>
        <row r="878">
          <cell r="D878" t="str">
            <v>TUKE</v>
          </cell>
          <cell r="F878" t="str">
            <v>077 12 02</v>
          </cell>
          <cell r="G878" t="str">
            <v>01402</v>
          </cell>
          <cell r="N878">
            <v>15306</v>
          </cell>
          <cell r="P878">
            <v>8927</v>
          </cell>
        </row>
        <row r="879">
          <cell r="D879" t="str">
            <v>STU</v>
          </cell>
          <cell r="F879" t="str">
            <v>077 12 02</v>
          </cell>
          <cell r="G879" t="str">
            <v>01402</v>
          </cell>
          <cell r="N879">
            <v>7813</v>
          </cell>
          <cell r="P879">
            <v>4557</v>
          </cell>
        </row>
        <row r="880">
          <cell r="D880" t="str">
            <v>ŽU</v>
          </cell>
          <cell r="F880" t="str">
            <v>077 12 02</v>
          </cell>
          <cell r="G880" t="str">
            <v>01402</v>
          </cell>
          <cell r="N880">
            <v>14964</v>
          </cell>
          <cell r="P880">
            <v>8729</v>
          </cell>
        </row>
        <row r="881">
          <cell r="D881" t="str">
            <v>ŽU</v>
          </cell>
          <cell r="F881" t="str">
            <v>077 12 02</v>
          </cell>
          <cell r="G881" t="str">
            <v>01402</v>
          </cell>
          <cell r="N881">
            <v>11182</v>
          </cell>
          <cell r="P881">
            <v>6521</v>
          </cell>
        </row>
        <row r="882">
          <cell r="D882" t="str">
            <v>TUAD</v>
          </cell>
          <cell r="F882" t="str">
            <v>077 12 02</v>
          </cell>
          <cell r="G882" t="str">
            <v>01402</v>
          </cell>
          <cell r="N882">
            <v>6324</v>
          </cell>
          <cell r="P882">
            <v>3689</v>
          </cell>
        </row>
        <row r="883">
          <cell r="D883" t="str">
            <v>ŽU</v>
          </cell>
          <cell r="F883" t="str">
            <v>077 12 02</v>
          </cell>
          <cell r="G883" t="str">
            <v>01402</v>
          </cell>
          <cell r="N883">
            <v>12863</v>
          </cell>
          <cell r="P883">
            <v>7501</v>
          </cell>
        </row>
        <row r="884">
          <cell r="D884" t="str">
            <v>TUKE</v>
          </cell>
          <cell r="F884" t="str">
            <v>077 12 02</v>
          </cell>
          <cell r="G884" t="str">
            <v>01402</v>
          </cell>
          <cell r="N884">
            <v>11846</v>
          </cell>
          <cell r="P884">
            <v>6909</v>
          </cell>
        </row>
        <row r="885">
          <cell r="D885" t="str">
            <v>STU</v>
          </cell>
          <cell r="F885" t="str">
            <v>077 12 02</v>
          </cell>
          <cell r="G885" t="str">
            <v>01402</v>
          </cell>
          <cell r="N885">
            <v>8401</v>
          </cell>
          <cell r="P885">
            <v>4900</v>
          </cell>
        </row>
        <row r="886">
          <cell r="D886" t="str">
            <v>TUKE</v>
          </cell>
          <cell r="F886" t="str">
            <v>077 12 02</v>
          </cell>
          <cell r="G886" t="str">
            <v>01402</v>
          </cell>
          <cell r="N886">
            <v>11686</v>
          </cell>
          <cell r="P886">
            <v>6815</v>
          </cell>
        </row>
        <row r="887">
          <cell r="D887" t="str">
            <v>TUAD</v>
          </cell>
          <cell r="F887" t="str">
            <v>077 12 02</v>
          </cell>
          <cell r="G887" t="str">
            <v>01402</v>
          </cell>
          <cell r="N887">
            <v>6173</v>
          </cell>
          <cell r="P887">
            <v>3600</v>
          </cell>
        </row>
        <row r="888">
          <cell r="D888" t="str">
            <v>TUKE</v>
          </cell>
          <cell r="F888" t="str">
            <v>077 12 02</v>
          </cell>
          <cell r="G888" t="str">
            <v>01402</v>
          </cell>
          <cell r="N888">
            <v>10593</v>
          </cell>
          <cell r="P888">
            <v>6177</v>
          </cell>
        </row>
        <row r="889">
          <cell r="D889" t="str">
            <v>SPU</v>
          </cell>
          <cell r="F889" t="str">
            <v>077 12 02</v>
          </cell>
          <cell r="G889" t="str">
            <v>01402</v>
          </cell>
          <cell r="N889">
            <v>20646</v>
          </cell>
          <cell r="P889">
            <v>12042</v>
          </cell>
        </row>
        <row r="890">
          <cell r="D890" t="str">
            <v>UVLF</v>
          </cell>
          <cell r="F890" t="str">
            <v>077 12 02</v>
          </cell>
          <cell r="G890" t="str">
            <v>01402</v>
          </cell>
          <cell r="N890">
            <v>18726</v>
          </cell>
          <cell r="P890">
            <v>10922</v>
          </cell>
        </row>
        <row r="891">
          <cell r="D891" t="str">
            <v>SPU</v>
          </cell>
          <cell r="F891" t="str">
            <v>077 12 02</v>
          </cell>
          <cell r="G891" t="str">
            <v>01402</v>
          </cell>
          <cell r="N891">
            <v>18393</v>
          </cell>
          <cell r="P891">
            <v>10727</v>
          </cell>
        </row>
        <row r="892">
          <cell r="D892" t="str">
            <v>UK</v>
          </cell>
          <cell r="F892" t="str">
            <v>077 12 02</v>
          </cell>
          <cell r="G892" t="str">
            <v>01402</v>
          </cell>
          <cell r="N892">
            <v>10313</v>
          </cell>
          <cell r="P892">
            <v>6015</v>
          </cell>
        </row>
        <row r="893">
          <cell r="D893" t="str">
            <v>TUZVO</v>
          </cell>
          <cell r="F893" t="str">
            <v>077 12 02</v>
          </cell>
          <cell r="G893" t="str">
            <v>01402</v>
          </cell>
          <cell r="N893">
            <v>9173</v>
          </cell>
          <cell r="P893">
            <v>5350</v>
          </cell>
        </row>
        <row r="894">
          <cell r="D894" t="str">
            <v>SPU</v>
          </cell>
          <cell r="F894" t="str">
            <v>077 12 02</v>
          </cell>
          <cell r="G894" t="str">
            <v>01402</v>
          </cell>
          <cell r="N894">
            <v>16279</v>
          </cell>
          <cell r="P894">
            <v>9494</v>
          </cell>
        </row>
        <row r="895">
          <cell r="D895" t="str">
            <v>STU</v>
          </cell>
          <cell r="F895" t="str">
            <v>077 12 02</v>
          </cell>
          <cell r="G895" t="str">
            <v>01402</v>
          </cell>
          <cell r="N895">
            <v>18793</v>
          </cell>
          <cell r="P895">
            <v>10962</v>
          </cell>
        </row>
        <row r="896">
          <cell r="D896" t="str">
            <v>UK</v>
          </cell>
          <cell r="F896" t="str">
            <v>077 12 02</v>
          </cell>
          <cell r="G896" t="str">
            <v>01402</v>
          </cell>
          <cell r="N896">
            <v>14372</v>
          </cell>
          <cell r="P896">
            <v>8382</v>
          </cell>
        </row>
        <row r="897">
          <cell r="D897" t="str">
            <v>TUZVO</v>
          </cell>
          <cell r="F897" t="str">
            <v>077 12 02</v>
          </cell>
          <cell r="G897" t="str">
            <v>01402</v>
          </cell>
          <cell r="N897">
            <v>11275</v>
          </cell>
          <cell r="P897">
            <v>6575</v>
          </cell>
        </row>
        <row r="898">
          <cell r="D898" t="str">
            <v>STU</v>
          </cell>
          <cell r="F898" t="str">
            <v>077 12 02</v>
          </cell>
          <cell r="G898" t="str">
            <v>01402</v>
          </cell>
          <cell r="N898">
            <v>17924</v>
          </cell>
          <cell r="P898">
            <v>10454</v>
          </cell>
        </row>
        <row r="899">
          <cell r="D899" t="str">
            <v>SPU</v>
          </cell>
          <cell r="F899" t="str">
            <v>077 12 02</v>
          </cell>
          <cell r="G899" t="str">
            <v>01402</v>
          </cell>
          <cell r="N899">
            <v>16191</v>
          </cell>
          <cell r="P899">
            <v>9444</v>
          </cell>
        </row>
        <row r="900">
          <cell r="D900" t="str">
            <v>SPU</v>
          </cell>
          <cell r="F900" t="str">
            <v>077 12 02</v>
          </cell>
          <cell r="G900" t="str">
            <v>01402</v>
          </cell>
          <cell r="N900">
            <v>16755</v>
          </cell>
          <cell r="P900">
            <v>9773</v>
          </cell>
        </row>
        <row r="901">
          <cell r="D901" t="str">
            <v>SPU</v>
          </cell>
          <cell r="F901" t="str">
            <v>077 12 02</v>
          </cell>
          <cell r="G901" t="str">
            <v>01402</v>
          </cell>
          <cell r="N901">
            <v>17436</v>
          </cell>
          <cell r="P901">
            <v>10171</v>
          </cell>
        </row>
        <row r="902">
          <cell r="D902" t="str">
            <v>SPU</v>
          </cell>
          <cell r="F902" t="str">
            <v>077 12 02</v>
          </cell>
          <cell r="G902" t="str">
            <v>01402</v>
          </cell>
          <cell r="N902">
            <v>16637</v>
          </cell>
          <cell r="P902">
            <v>9704</v>
          </cell>
        </row>
        <row r="903">
          <cell r="D903" t="str">
            <v>TUZVO</v>
          </cell>
          <cell r="F903" t="str">
            <v>077 12 02</v>
          </cell>
          <cell r="G903" t="str">
            <v>01402</v>
          </cell>
          <cell r="N903">
            <v>16001</v>
          </cell>
          <cell r="P903">
            <v>9333</v>
          </cell>
        </row>
        <row r="904">
          <cell r="D904" t="str">
            <v>TUZVO</v>
          </cell>
          <cell r="F904" t="str">
            <v>077 12 02</v>
          </cell>
          <cell r="G904" t="str">
            <v>01402</v>
          </cell>
          <cell r="N904">
            <v>15997</v>
          </cell>
          <cell r="P904">
            <v>9331</v>
          </cell>
        </row>
        <row r="905">
          <cell r="D905" t="str">
            <v>UMB</v>
          </cell>
          <cell r="F905" t="str">
            <v>077 12 02</v>
          </cell>
          <cell r="G905" t="str">
            <v>01402</v>
          </cell>
          <cell r="N905">
            <v>5027</v>
          </cell>
          <cell r="P905">
            <v>2930</v>
          </cell>
        </row>
        <row r="906">
          <cell r="D906" t="str">
            <v>UK</v>
          </cell>
          <cell r="F906" t="str">
            <v>077 12 02</v>
          </cell>
          <cell r="G906" t="str">
            <v>01402</v>
          </cell>
          <cell r="N906">
            <v>11417</v>
          </cell>
          <cell r="P906">
            <v>6659</v>
          </cell>
        </row>
        <row r="907">
          <cell r="D907" t="str">
            <v>SPU</v>
          </cell>
          <cell r="F907" t="str">
            <v>077 12 02</v>
          </cell>
          <cell r="G907" t="str">
            <v>01402</v>
          </cell>
          <cell r="N907">
            <v>13983</v>
          </cell>
          <cell r="P907">
            <v>8156</v>
          </cell>
        </row>
        <row r="908">
          <cell r="D908" t="str">
            <v>UVLF</v>
          </cell>
          <cell r="F908" t="str">
            <v>077 12 02</v>
          </cell>
          <cell r="G908" t="str">
            <v>01402</v>
          </cell>
          <cell r="N908">
            <v>15500</v>
          </cell>
          <cell r="P908">
            <v>9040</v>
          </cell>
        </row>
        <row r="909">
          <cell r="D909" t="str">
            <v>TUZVO</v>
          </cell>
          <cell r="F909" t="str">
            <v>077 12 02</v>
          </cell>
          <cell r="G909" t="str">
            <v>01402</v>
          </cell>
          <cell r="N909">
            <v>11344</v>
          </cell>
          <cell r="P909">
            <v>6616</v>
          </cell>
        </row>
        <row r="910">
          <cell r="D910" t="str">
            <v>UK</v>
          </cell>
          <cell r="F910" t="str">
            <v>077 12 02</v>
          </cell>
          <cell r="G910" t="str">
            <v>01402</v>
          </cell>
          <cell r="N910">
            <v>7785</v>
          </cell>
          <cell r="P910">
            <v>4539</v>
          </cell>
        </row>
        <row r="911">
          <cell r="D911" t="str">
            <v>SPU</v>
          </cell>
          <cell r="F911" t="str">
            <v>077 12 02</v>
          </cell>
          <cell r="G911" t="str">
            <v>01402</v>
          </cell>
          <cell r="N911">
            <v>13218</v>
          </cell>
          <cell r="P911">
            <v>7709</v>
          </cell>
        </row>
        <row r="912">
          <cell r="D912" t="str">
            <v>TUZVO</v>
          </cell>
          <cell r="F912" t="str">
            <v>077 12 02</v>
          </cell>
          <cell r="G912" t="str">
            <v>01402</v>
          </cell>
          <cell r="N912">
            <v>10953</v>
          </cell>
          <cell r="P912">
            <v>6387</v>
          </cell>
        </row>
        <row r="913">
          <cell r="D913" t="str">
            <v>UVLF</v>
          </cell>
          <cell r="F913" t="str">
            <v>077 12 02</v>
          </cell>
          <cell r="G913" t="str">
            <v>01402</v>
          </cell>
          <cell r="N913">
            <v>13106</v>
          </cell>
          <cell r="P913">
            <v>7644</v>
          </cell>
        </row>
        <row r="914">
          <cell r="D914" t="str">
            <v>UVLF</v>
          </cell>
          <cell r="F914" t="str">
            <v>077 12 02</v>
          </cell>
          <cell r="G914" t="str">
            <v>01402</v>
          </cell>
          <cell r="N914">
            <v>13121</v>
          </cell>
          <cell r="P914">
            <v>7653</v>
          </cell>
        </row>
        <row r="915">
          <cell r="D915" t="str">
            <v>SPU</v>
          </cell>
          <cell r="F915" t="str">
            <v>077 12 02</v>
          </cell>
          <cell r="G915" t="str">
            <v>01402</v>
          </cell>
          <cell r="N915">
            <v>12570</v>
          </cell>
          <cell r="P915">
            <v>7331</v>
          </cell>
        </row>
        <row r="916">
          <cell r="D916" t="str">
            <v>UVLF</v>
          </cell>
          <cell r="F916" t="str">
            <v>077 12 02</v>
          </cell>
          <cell r="G916" t="str">
            <v>01402</v>
          </cell>
          <cell r="N916">
            <v>11669</v>
          </cell>
          <cell r="P916">
            <v>6806</v>
          </cell>
        </row>
        <row r="917">
          <cell r="D917" t="str">
            <v>UKF</v>
          </cell>
          <cell r="F917" t="str">
            <v>077 12 02</v>
          </cell>
          <cell r="G917" t="str">
            <v>01402</v>
          </cell>
          <cell r="N917">
            <v>3278</v>
          </cell>
          <cell r="P917">
            <v>1911</v>
          </cell>
        </row>
        <row r="918">
          <cell r="D918" t="str">
            <v>UK</v>
          </cell>
          <cell r="F918" t="str">
            <v>077 12 02</v>
          </cell>
          <cell r="G918" t="str">
            <v>01402</v>
          </cell>
          <cell r="N918">
            <v>10156</v>
          </cell>
          <cell r="P918">
            <v>5923</v>
          </cell>
        </row>
        <row r="919">
          <cell r="D919" t="str">
            <v>SPU</v>
          </cell>
          <cell r="F919" t="str">
            <v>077 12 02</v>
          </cell>
          <cell r="G919" t="str">
            <v>01402</v>
          </cell>
          <cell r="N919">
            <v>10707</v>
          </cell>
          <cell r="P919">
            <v>6245</v>
          </cell>
        </row>
        <row r="920">
          <cell r="D920" t="str">
            <v>UVLF</v>
          </cell>
          <cell r="F920" t="str">
            <v>077 12 02</v>
          </cell>
          <cell r="G920" t="str">
            <v>01402</v>
          </cell>
          <cell r="N920">
            <v>9013</v>
          </cell>
          <cell r="P920">
            <v>5257</v>
          </cell>
        </row>
        <row r="921">
          <cell r="D921" t="str">
            <v>UK</v>
          </cell>
          <cell r="F921" t="str">
            <v>077 12 02</v>
          </cell>
          <cell r="G921" t="str">
            <v>01402</v>
          </cell>
          <cell r="N921">
            <v>20318</v>
          </cell>
          <cell r="P921">
            <v>11851</v>
          </cell>
        </row>
        <row r="922">
          <cell r="D922" t="str">
            <v>UK</v>
          </cell>
          <cell r="F922" t="str">
            <v>077 12 02</v>
          </cell>
          <cell r="G922" t="str">
            <v>01402</v>
          </cell>
          <cell r="N922">
            <v>11841</v>
          </cell>
          <cell r="P922">
            <v>6905</v>
          </cell>
        </row>
        <row r="923">
          <cell r="D923" t="str">
            <v>UK</v>
          </cell>
          <cell r="F923" t="str">
            <v>077 12 02</v>
          </cell>
          <cell r="G923" t="str">
            <v>01402</v>
          </cell>
          <cell r="N923">
            <v>20670</v>
          </cell>
          <cell r="P923">
            <v>12056</v>
          </cell>
        </row>
        <row r="924">
          <cell r="D924" t="str">
            <v>UK</v>
          </cell>
          <cell r="F924" t="str">
            <v>077 12 02</v>
          </cell>
          <cell r="G924" t="str">
            <v>01402</v>
          </cell>
          <cell r="N924">
            <v>20346</v>
          </cell>
          <cell r="P924">
            <v>11867</v>
          </cell>
        </row>
        <row r="925">
          <cell r="D925" t="str">
            <v>UK</v>
          </cell>
          <cell r="F925" t="str">
            <v>077 12 02</v>
          </cell>
          <cell r="G925" t="str">
            <v>01402</v>
          </cell>
          <cell r="N925">
            <v>13122</v>
          </cell>
          <cell r="P925">
            <v>7653</v>
          </cell>
        </row>
        <row r="926">
          <cell r="D926" t="str">
            <v>UK</v>
          </cell>
          <cell r="F926" t="str">
            <v>077 12 02</v>
          </cell>
          <cell r="G926" t="str">
            <v>01402</v>
          </cell>
          <cell r="N926">
            <v>19203</v>
          </cell>
          <cell r="P926">
            <v>11201</v>
          </cell>
        </row>
        <row r="927">
          <cell r="D927" t="str">
            <v>UK</v>
          </cell>
          <cell r="F927" t="str">
            <v>077 12 02</v>
          </cell>
          <cell r="G927" t="str">
            <v>01402</v>
          </cell>
          <cell r="N927">
            <v>19650</v>
          </cell>
          <cell r="P927">
            <v>11461</v>
          </cell>
        </row>
        <row r="928">
          <cell r="D928" t="str">
            <v>UK</v>
          </cell>
          <cell r="F928" t="str">
            <v>077 12 02</v>
          </cell>
          <cell r="G928" t="str">
            <v>01402</v>
          </cell>
          <cell r="N928">
            <v>19704</v>
          </cell>
          <cell r="P928">
            <v>11494</v>
          </cell>
        </row>
        <row r="929">
          <cell r="D929" t="str">
            <v>UK</v>
          </cell>
          <cell r="F929" t="str">
            <v>077 12 02</v>
          </cell>
          <cell r="G929" t="str">
            <v>01402</v>
          </cell>
          <cell r="N929">
            <v>19739</v>
          </cell>
          <cell r="P929">
            <v>11512</v>
          </cell>
        </row>
        <row r="930">
          <cell r="D930" t="str">
            <v>STU</v>
          </cell>
          <cell r="F930" t="str">
            <v>077 12 02</v>
          </cell>
          <cell r="G930" t="str">
            <v>01402</v>
          </cell>
          <cell r="N930">
            <v>16211</v>
          </cell>
          <cell r="P930">
            <v>9454</v>
          </cell>
        </row>
        <row r="931">
          <cell r="D931" t="str">
            <v>UK</v>
          </cell>
          <cell r="F931" t="str">
            <v>077 12 02</v>
          </cell>
          <cell r="G931" t="str">
            <v>01402</v>
          </cell>
          <cell r="N931">
            <v>15999</v>
          </cell>
          <cell r="P931">
            <v>9332</v>
          </cell>
        </row>
        <row r="932">
          <cell r="D932" t="str">
            <v>UPJŠ</v>
          </cell>
          <cell r="F932" t="str">
            <v>077 12 02</v>
          </cell>
          <cell r="G932" t="str">
            <v>01402</v>
          </cell>
          <cell r="N932">
            <v>17712</v>
          </cell>
          <cell r="P932">
            <v>10332</v>
          </cell>
        </row>
        <row r="933">
          <cell r="D933" t="str">
            <v>UK</v>
          </cell>
          <cell r="F933" t="str">
            <v>077 12 02</v>
          </cell>
          <cell r="G933" t="str">
            <v>01402</v>
          </cell>
          <cell r="N933">
            <v>18994</v>
          </cell>
          <cell r="P933">
            <v>11078</v>
          </cell>
        </row>
        <row r="934">
          <cell r="D934" t="str">
            <v>UVLF</v>
          </cell>
          <cell r="F934" t="str">
            <v>077 12 02</v>
          </cell>
          <cell r="G934" t="str">
            <v>01402</v>
          </cell>
          <cell r="N934">
            <v>12674</v>
          </cell>
          <cell r="P934">
            <v>7392</v>
          </cell>
        </row>
        <row r="935">
          <cell r="D935" t="str">
            <v>UK</v>
          </cell>
          <cell r="F935" t="str">
            <v>077 12 02</v>
          </cell>
          <cell r="G935" t="str">
            <v>01402</v>
          </cell>
          <cell r="N935">
            <v>13488</v>
          </cell>
          <cell r="P935">
            <v>7868</v>
          </cell>
        </row>
        <row r="936">
          <cell r="D936" t="str">
            <v>UVLF</v>
          </cell>
          <cell r="F936" t="str">
            <v>077 12 02</v>
          </cell>
          <cell r="G936" t="str">
            <v>01402</v>
          </cell>
          <cell r="N936">
            <v>12554</v>
          </cell>
          <cell r="P936">
            <v>7322</v>
          </cell>
        </row>
        <row r="937">
          <cell r="D937" t="str">
            <v>UPJŠ</v>
          </cell>
          <cell r="F937" t="str">
            <v>077 12 02</v>
          </cell>
          <cell r="G937" t="str">
            <v>01402</v>
          </cell>
          <cell r="N937">
            <v>17994</v>
          </cell>
          <cell r="P937">
            <v>10495</v>
          </cell>
        </row>
        <row r="938">
          <cell r="D938" t="str">
            <v>UK</v>
          </cell>
          <cell r="F938" t="str">
            <v>077 12 02</v>
          </cell>
          <cell r="G938" t="str">
            <v>01402</v>
          </cell>
          <cell r="N938">
            <v>16756</v>
          </cell>
          <cell r="P938">
            <v>9773</v>
          </cell>
        </row>
        <row r="939">
          <cell r="D939" t="str">
            <v>UK</v>
          </cell>
          <cell r="F939" t="str">
            <v>077 12 02</v>
          </cell>
          <cell r="G939" t="str">
            <v>01402</v>
          </cell>
          <cell r="N939">
            <v>17195</v>
          </cell>
          <cell r="P939">
            <v>10028</v>
          </cell>
        </row>
        <row r="940">
          <cell r="D940" t="str">
            <v>UK</v>
          </cell>
          <cell r="F940" t="str">
            <v>077 12 02</v>
          </cell>
          <cell r="G940" t="str">
            <v>01402</v>
          </cell>
          <cell r="N940">
            <v>4773</v>
          </cell>
          <cell r="P940">
            <v>2782</v>
          </cell>
        </row>
        <row r="941">
          <cell r="D941" t="str">
            <v>UK</v>
          </cell>
          <cell r="F941" t="str">
            <v>077 12 02</v>
          </cell>
          <cell r="G941" t="str">
            <v>01402</v>
          </cell>
          <cell r="N941">
            <v>3728</v>
          </cell>
          <cell r="P941">
            <v>2173</v>
          </cell>
        </row>
        <row r="942">
          <cell r="D942" t="str">
            <v>TVU</v>
          </cell>
          <cell r="F942" t="str">
            <v>077 12 02</v>
          </cell>
          <cell r="G942" t="str">
            <v>01402</v>
          </cell>
          <cell r="N942">
            <v>14786</v>
          </cell>
          <cell r="P942">
            <v>8624</v>
          </cell>
        </row>
        <row r="943">
          <cell r="D943" t="str">
            <v>UK</v>
          </cell>
          <cell r="F943" t="str">
            <v>077 12 02</v>
          </cell>
          <cell r="G943" t="str">
            <v>01402</v>
          </cell>
          <cell r="N943">
            <v>16629</v>
          </cell>
          <cell r="P943">
            <v>9698</v>
          </cell>
        </row>
        <row r="944">
          <cell r="D944" t="str">
            <v>UPJŠ</v>
          </cell>
          <cell r="F944" t="str">
            <v>077 12 02</v>
          </cell>
          <cell r="G944" t="str">
            <v>01402</v>
          </cell>
          <cell r="N944">
            <v>16988</v>
          </cell>
          <cell r="P944">
            <v>9908</v>
          </cell>
        </row>
        <row r="945">
          <cell r="D945" t="str">
            <v>UK</v>
          </cell>
          <cell r="F945" t="str">
            <v>077 12 02</v>
          </cell>
          <cell r="G945" t="str">
            <v>01402</v>
          </cell>
          <cell r="N945">
            <v>14955</v>
          </cell>
          <cell r="P945">
            <v>8723</v>
          </cell>
        </row>
        <row r="946">
          <cell r="D946" t="str">
            <v>UK</v>
          </cell>
          <cell r="F946" t="str">
            <v>077 12 02</v>
          </cell>
          <cell r="G946" t="str">
            <v>01402</v>
          </cell>
          <cell r="N946">
            <v>15023</v>
          </cell>
          <cell r="P946">
            <v>8761</v>
          </cell>
        </row>
        <row r="947">
          <cell r="D947" t="str">
            <v>UK</v>
          </cell>
          <cell r="F947" t="str">
            <v>077 12 02</v>
          </cell>
          <cell r="G947" t="str">
            <v>01402</v>
          </cell>
          <cell r="N947">
            <v>11767</v>
          </cell>
          <cell r="P947">
            <v>6862</v>
          </cell>
        </row>
        <row r="948">
          <cell r="D948" t="str">
            <v>UPJŠ</v>
          </cell>
          <cell r="F948" t="str">
            <v>077 12 02</v>
          </cell>
          <cell r="G948" t="str">
            <v>01402</v>
          </cell>
          <cell r="N948">
            <v>11953</v>
          </cell>
          <cell r="P948">
            <v>6972</v>
          </cell>
        </row>
        <row r="949">
          <cell r="D949" t="str">
            <v>UK</v>
          </cell>
          <cell r="F949" t="str">
            <v>077 12 02</v>
          </cell>
          <cell r="G949" t="str">
            <v>01402</v>
          </cell>
          <cell r="N949">
            <v>14610</v>
          </cell>
          <cell r="P949">
            <v>8521</v>
          </cell>
        </row>
        <row r="950">
          <cell r="D950" t="str">
            <v>UK</v>
          </cell>
          <cell r="F950" t="str">
            <v>077 12 02</v>
          </cell>
          <cell r="G950" t="str">
            <v>01402</v>
          </cell>
          <cell r="N950">
            <v>14746</v>
          </cell>
          <cell r="P950">
            <v>8600</v>
          </cell>
        </row>
        <row r="951">
          <cell r="D951" t="str">
            <v>UK</v>
          </cell>
          <cell r="F951" t="str">
            <v>077 12 02</v>
          </cell>
          <cell r="G951" t="str">
            <v>01402</v>
          </cell>
          <cell r="N951">
            <v>5340</v>
          </cell>
          <cell r="P951">
            <v>3115</v>
          </cell>
        </row>
        <row r="952">
          <cell r="D952" t="str">
            <v>UPJŠ</v>
          </cell>
          <cell r="F952" t="str">
            <v>077 12 02</v>
          </cell>
          <cell r="G952" t="str">
            <v>01402</v>
          </cell>
          <cell r="N952">
            <v>14598</v>
          </cell>
          <cell r="P952">
            <v>8514</v>
          </cell>
        </row>
        <row r="953">
          <cell r="D953" t="str">
            <v>UPJŠ</v>
          </cell>
          <cell r="F953" t="str">
            <v>077 12 02</v>
          </cell>
          <cell r="G953" t="str">
            <v>01402</v>
          </cell>
          <cell r="N953">
            <v>8760</v>
          </cell>
          <cell r="P953">
            <v>5110</v>
          </cell>
        </row>
        <row r="954">
          <cell r="D954" t="str">
            <v>UK</v>
          </cell>
          <cell r="F954" t="str">
            <v>077 12 02</v>
          </cell>
          <cell r="G954" t="str">
            <v>01402</v>
          </cell>
          <cell r="N954">
            <v>13789</v>
          </cell>
          <cell r="P954">
            <v>8043</v>
          </cell>
        </row>
        <row r="955">
          <cell r="D955" t="str">
            <v>UPJŠ</v>
          </cell>
          <cell r="F955" t="str">
            <v>077 12 02</v>
          </cell>
          <cell r="G955" t="str">
            <v>01402</v>
          </cell>
          <cell r="N955">
            <v>13431</v>
          </cell>
          <cell r="P955">
            <v>7834</v>
          </cell>
        </row>
        <row r="956">
          <cell r="D956" t="str">
            <v>UK</v>
          </cell>
          <cell r="F956" t="str">
            <v>077 12 02</v>
          </cell>
          <cell r="G956" t="str">
            <v>01402</v>
          </cell>
          <cell r="N956">
            <v>13211</v>
          </cell>
          <cell r="P956">
            <v>7704</v>
          </cell>
        </row>
        <row r="957">
          <cell r="D957" t="str">
            <v>UK</v>
          </cell>
          <cell r="F957" t="str">
            <v>077 12 02</v>
          </cell>
          <cell r="G957" t="str">
            <v>01402</v>
          </cell>
          <cell r="N957">
            <v>9043</v>
          </cell>
          <cell r="P957">
            <v>5273</v>
          </cell>
        </row>
        <row r="958">
          <cell r="D958" t="str">
            <v>UK</v>
          </cell>
          <cell r="F958" t="str">
            <v>077 12 02</v>
          </cell>
          <cell r="G958" t="str">
            <v>01402</v>
          </cell>
          <cell r="N958">
            <v>10895</v>
          </cell>
          <cell r="P958">
            <v>6353</v>
          </cell>
        </row>
        <row r="959">
          <cell r="D959" t="str">
            <v>UK</v>
          </cell>
          <cell r="F959" t="str">
            <v>077 12 02</v>
          </cell>
          <cell r="G959" t="str">
            <v>01402</v>
          </cell>
          <cell r="N959">
            <v>5150</v>
          </cell>
          <cell r="P959">
            <v>3003</v>
          </cell>
        </row>
        <row r="960">
          <cell r="D960" t="str">
            <v>UKF</v>
          </cell>
          <cell r="F960" t="str">
            <v>077 12 02</v>
          </cell>
          <cell r="G960" t="str">
            <v>01402</v>
          </cell>
          <cell r="N960">
            <v>5412</v>
          </cell>
          <cell r="P960">
            <v>3157</v>
          </cell>
        </row>
        <row r="961">
          <cell r="D961" t="str">
            <v>UK</v>
          </cell>
          <cell r="F961" t="str">
            <v>077 12 02</v>
          </cell>
          <cell r="G961" t="str">
            <v>01402</v>
          </cell>
          <cell r="N961">
            <v>4703</v>
          </cell>
          <cell r="P961">
            <v>2741</v>
          </cell>
        </row>
        <row r="962">
          <cell r="D962" t="str">
            <v>PU</v>
          </cell>
          <cell r="F962" t="str">
            <v>077 12 02</v>
          </cell>
          <cell r="G962" t="str">
            <v>01402</v>
          </cell>
          <cell r="N962">
            <v>18833</v>
          </cell>
          <cell r="P962">
            <v>10985</v>
          </cell>
        </row>
        <row r="963">
          <cell r="D963" t="str">
            <v>UCM</v>
          </cell>
          <cell r="F963" t="str">
            <v>077 12 02</v>
          </cell>
          <cell r="G963" t="str">
            <v>01402</v>
          </cell>
          <cell r="N963">
            <v>1976</v>
          </cell>
          <cell r="P963">
            <v>1151</v>
          </cell>
        </row>
        <row r="964">
          <cell r="D964" t="str">
            <v>UMB</v>
          </cell>
          <cell r="F964" t="str">
            <v>077 12 02</v>
          </cell>
          <cell r="G964" t="str">
            <v>01402</v>
          </cell>
          <cell r="N964">
            <v>8204</v>
          </cell>
          <cell r="P964">
            <v>4784</v>
          </cell>
        </row>
        <row r="965">
          <cell r="D965" t="str">
            <v>UK</v>
          </cell>
          <cell r="F965" t="str">
            <v>077 12 02</v>
          </cell>
          <cell r="G965" t="str">
            <v>01402</v>
          </cell>
          <cell r="N965">
            <v>8590</v>
          </cell>
          <cell r="P965">
            <v>5009</v>
          </cell>
        </row>
        <row r="966">
          <cell r="D966" t="str">
            <v>UCM</v>
          </cell>
          <cell r="F966" t="str">
            <v>077 12 02</v>
          </cell>
          <cell r="G966" t="str">
            <v>01402</v>
          </cell>
          <cell r="N966">
            <v>6514</v>
          </cell>
          <cell r="P966">
            <v>3798</v>
          </cell>
        </row>
        <row r="967">
          <cell r="D967" t="str">
            <v>UK</v>
          </cell>
          <cell r="F967" t="str">
            <v>077 12 02</v>
          </cell>
          <cell r="G967" t="str">
            <v>01402</v>
          </cell>
          <cell r="N967">
            <v>5082</v>
          </cell>
          <cell r="P967">
            <v>2963</v>
          </cell>
        </row>
        <row r="968">
          <cell r="D968" t="str">
            <v>UK</v>
          </cell>
          <cell r="F968" t="str">
            <v>077 12 02</v>
          </cell>
          <cell r="G968" t="str">
            <v>01402</v>
          </cell>
          <cell r="N968">
            <v>2379</v>
          </cell>
          <cell r="P968">
            <v>1387</v>
          </cell>
        </row>
        <row r="969">
          <cell r="D969" t="str">
            <v>PU</v>
          </cell>
          <cell r="F969" t="str">
            <v>077 12 02</v>
          </cell>
          <cell r="G969" t="str">
            <v>01402</v>
          </cell>
          <cell r="N969">
            <v>14097</v>
          </cell>
          <cell r="P969">
            <v>8221</v>
          </cell>
        </row>
        <row r="970">
          <cell r="D970" t="str">
            <v>TVU</v>
          </cell>
          <cell r="F970" t="str">
            <v>077 12 02</v>
          </cell>
          <cell r="G970" t="str">
            <v>01402</v>
          </cell>
          <cell r="N970">
            <v>8108</v>
          </cell>
          <cell r="P970">
            <v>4728</v>
          </cell>
        </row>
        <row r="971">
          <cell r="D971" t="str">
            <v>TVU</v>
          </cell>
          <cell r="F971" t="str">
            <v>077 12 02</v>
          </cell>
          <cell r="G971" t="str">
            <v>01402</v>
          </cell>
          <cell r="N971">
            <v>5906</v>
          </cell>
          <cell r="P971">
            <v>3444</v>
          </cell>
        </row>
        <row r="972">
          <cell r="D972" t="str">
            <v>UCM</v>
          </cell>
          <cell r="F972" t="str">
            <v>077 12 02</v>
          </cell>
          <cell r="G972" t="str">
            <v>01402</v>
          </cell>
          <cell r="N972">
            <v>13113</v>
          </cell>
          <cell r="P972">
            <v>7647</v>
          </cell>
        </row>
        <row r="973">
          <cell r="D973" t="str">
            <v>UMB</v>
          </cell>
          <cell r="F973" t="str">
            <v>077 12 02</v>
          </cell>
          <cell r="G973" t="str">
            <v>01402</v>
          </cell>
          <cell r="N973">
            <v>11818</v>
          </cell>
          <cell r="P973">
            <v>6892</v>
          </cell>
        </row>
        <row r="974">
          <cell r="D974" t="str">
            <v>UK</v>
          </cell>
          <cell r="F974" t="str">
            <v>077 12 02</v>
          </cell>
          <cell r="G974" t="str">
            <v>01402</v>
          </cell>
          <cell r="N974">
            <v>4691</v>
          </cell>
          <cell r="P974">
            <v>2734</v>
          </cell>
        </row>
        <row r="975">
          <cell r="D975" t="str">
            <v>UK</v>
          </cell>
          <cell r="F975" t="str">
            <v>077 12 02</v>
          </cell>
          <cell r="G975" t="str">
            <v>01402</v>
          </cell>
          <cell r="N975">
            <v>5909</v>
          </cell>
          <cell r="P975">
            <v>3446</v>
          </cell>
        </row>
        <row r="976">
          <cell r="D976" t="str">
            <v>TVU</v>
          </cell>
          <cell r="F976" t="str">
            <v>077 12 02</v>
          </cell>
          <cell r="G976" t="str">
            <v>01402</v>
          </cell>
          <cell r="N976">
            <v>5914</v>
          </cell>
          <cell r="P976">
            <v>3448</v>
          </cell>
        </row>
        <row r="977">
          <cell r="D977" t="str">
            <v>UK</v>
          </cell>
          <cell r="F977" t="str">
            <v>077 12 02</v>
          </cell>
          <cell r="G977" t="str">
            <v>01402</v>
          </cell>
          <cell r="N977">
            <v>3844</v>
          </cell>
          <cell r="P977">
            <v>2241</v>
          </cell>
        </row>
        <row r="978">
          <cell r="D978" t="str">
            <v>UKF</v>
          </cell>
          <cell r="F978" t="str">
            <v>077 12 02</v>
          </cell>
          <cell r="G978" t="str">
            <v>01402</v>
          </cell>
          <cell r="N978">
            <v>3537</v>
          </cell>
          <cell r="P978">
            <v>2061</v>
          </cell>
        </row>
        <row r="979">
          <cell r="D979" t="str">
            <v>PU</v>
          </cell>
          <cell r="F979" t="str">
            <v>077 12 02</v>
          </cell>
          <cell r="G979" t="str">
            <v>01402</v>
          </cell>
          <cell r="N979">
            <v>5831</v>
          </cell>
          <cell r="P979">
            <v>3399</v>
          </cell>
        </row>
        <row r="980">
          <cell r="D980" t="str">
            <v>UK</v>
          </cell>
          <cell r="F980" t="str">
            <v>077 12 02</v>
          </cell>
          <cell r="G980" t="str">
            <v>01402</v>
          </cell>
          <cell r="N980">
            <v>4021</v>
          </cell>
          <cell r="P980">
            <v>2345</v>
          </cell>
        </row>
        <row r="981">
          <cell r="D981" t="str">
            <v>UMB</v>
          </cell>
          <cell r="F981" t="str">
            <v>077 12 02</v>
          </cell>
          <cell r="G981" t="str">
            <v>01402</v>
          </cell>
          <cell r="N981">
            <v>6190</v>
          </cell>
          <cell r="P981">
            <v>3609</v>
          </cell>
        </row>
        <row r="982">
          <cell r="D982" t="str">
            <v>UPJŠ</v>
          </cell>
          <cell r="F982" t="str">
            <v>077 12 02</v>
          </cell>
          <cell r="G982" t="str">
            <v>01402</v>
          </cell>
          <cell r="N982">
            <v>1332</v>
          </cell>
          <cell r="P982">
            <v>777</v>
          </cell>
        </row>
        <row r="983">
          <cell r="D983" t="str">
            <v>UK</v>
          </cell>
          <cell r="F983" t="str">
            <v>077 12 02</v>
          </cell>
          <cell r="G983" t="str">
            <v>01402</v>
          </cell>
          <cell r="N983">
            <v>2283</v>
          </cell>
          <cell r="P983">
            <v>1331</v>
          </cell>
        </row>
        <row r="984">
          <cell r="D984" t="str">
            <v>KU</v>
          </cell>
          <cell r="F984" t="str">
            <v>077 12 02</v>
          </cell>
          <cell r="G984" t="str">
            <v>01402</v>
          </cell>
          <cell r="N984">
            <v>3739</v>
          </cell>
          <cell r="P984">
            <v>2179</v>
          </cell>
        </row>
        <row r="985">
          <cell r="D985" t="str">
            <v>TVU</v>
          </cell>
          <cell r="F985" t="str">
            <v>077 12 02</v>
          </cell>
          <cell r="G985" t="str">
            <v>01402</v>
          </cell>
          <cell r="N985">
            <v>8527</v>
          </cell>
          <cell r="P985">
            <v>4972</v>
          </cell>
        </row>
        <row r="986">
          <cell r="D986" t="str">
            <v>UK</v>
          </cell>
          <cell r="F986" t="str">
            <v>077 12 02</v>
          </cell>
          <cell r="G986" t="str">
            <v>01402</v>
          </cell>
          <cell r="N986">
            <v>5986</v>
          </cell>
          <cell r="P986">
            <v>3490</v>
          </cell>
        </row>
        <row r="987">
          <cell r="D987" t="str">
            <v>UK</v>
          </cell>
          <cell r="F987" t="str">
            <v>077 12 02</v>
          </cell>
          <cell r="G987" t="str">
            <v>01402</v>
          </cell>
          <cell r="N987">
            <v>11026</v>
          </cell>
          <cell r="P987">
            <v>6430</v>
          </cell>
        </row>
        <row r="988">
          <cell r="D988" t="str">
            <v>UKF</v>
          </cell>
          <cell r="F988" t="str">
            <v>077 12 02</v>
          </cell>
          <cell r="G988" t="str">
            <v>01402</v>
          </cell>
          <cell r="N988">
            <v>9591</v>
          </cell>
          <cell r="P988">
            <v>5594</v>
          </cell>
        </row>
        <row r="989">
          <cell r="D989" t="str">
            <v>UK</v>
          </cell>
          <cell r="F989" t="str">
            <v>077 12 02</v>
          </cell>
          <cell r="G989" t="str">
            <v>01402</v>
          </cell>
          <cell r="N989">
            <v>4170</v>
          </cell>
          <cell r="P989">
            <v>2431</v>
          </cell>
        </row>
        <row r="990">
          <cell r="D990" t="str">
            <v>PU</v>
          </cell>
          <cell r="F990" t="str">
            <v>077 12 02</v>
          </cell>
          <cell r="G990" t="str">
            <v>01402</v>
          </cell>
          <cell r="N990">
            <v>8667</v>
          </cell>
          <cell r="P990">
            <v>5055</v>
          </cell>
        </row>
        <row r="991">
          <cell r="D991" t="str">
            <v>UK</v>
          </cell>
          <cell r="F991" t="str">
            <v>077 12 02</v>
          </cell>
          <cell r="G991" t="str">
            <v>01402</v>
          </cell>
          <cell r="N991">
            <v>3937</v>
          </cell>
          <cell r="P991">
            <v>2296</v>
          </cell>
        </row>
        <row r="992">
          <cell r="D992" t="str">
            <v>UMB</v>
          </cell>
          <cell r="F992" t="str">
            <v>077 12 02</v>
          </cell>
          <cell r="G992" t="str">
            <v>01402</v>
          </cell>
          <cell r="N992">
            <v>8167</v>
          </cell>
          <cell r="P992">
            <v>4762</v>
          </cell>
        </row>
        <row r="993">
          <cell r="D993" t="str">
            <v>UK</v>
          </cell>
          <cell r="F993" t="str">
            <v>077 12 02</v>
          </cell>
          <cell r="G993" t="str">
            <v>01402</v>
          </cell>
          <cell r="N993">
            <v>5301</v>
          </cell>
          <cell r="P993">
            <v>3090</v>
          </cell>
        </row>
        <row r="994">
          <cell r="D994" t="str">
            <v>UK</v>
          </cell>
          <cell r="F994" t="str">
            <v>077 12 02</v>
          </cell>
          <cell r="G994" t="str">
            <v>01402</v>
          </cell>
          <cell r="N994">
            <v>9113</v>
          </cell>
          <cell r="P994">
            <v>5315</v>
          </cell>
        </row>
        <row r="995">
          <cell r="D995" t="str">
            <v>UK</v>
          </cell>
          <cell r="F995" t="str">
            <v>077 12 02</v>
          </cell>
          <cell r="G995" t="str">
            <v>01402</v>
          </cell>
          <cell r="N995">
            <v>6996</v>
          </cell>
          <cell r="P995">
            <v>4081</v>
          </cell>
        </row>
        <row r="996">
          <cell r="D996" t="str">
            <v>UPJŠ</v>
          </cell>
          <cell r="F996" t="str">
            <v>077 12 02</v>
          </cell>
          <cell r="G996" t="str">
            <v>01402</v>
          </cell>
          <cell r="N996">
            <v>10090</v>
          </cell>
          <cell r="P996">
            <v>5884</v>
          </cell>
        </row>
        <row r="997">
          <cell r="D997" t="str">
            <v>PU</v>
          </cell>
          <cell r="F997" t="str">
            <v>077 12 02</v>
          </cell>
          <cell r="G997" t="str">
            <v>01402</v>
          </cell>
          <cell r="N997">
            <v>9739</v>
          </cell>
          <cell r="P997">
            <v>5679</v>
          </cell>
        </row>
        <row r="998">
          <cell r="D998" t="str">
            <v>UK</v>
          </cell>
          <cell r="F998" t="str">
            <v>077 12 02</v>
          </cell>
          <cell r="G998" t="str">
            <v>01402</v>
          </cell>
          <cell r="N998">
            <v>8077</v>
          </cell>
          <cell r="P998">
            <v>4711</v>
          </cell>
        </row>
        <row r="999">
          <cell r="D999" t="str">
            <v>UPJŠ</v>
          </cell>
          <cell r="F999" t="str">
            <v>077 12 02</v>
          </cell>
          <cell r="G999" t="str">
            <v>01402</v>
          </cell>
          <cell r="N999">
            <v>12997</v>
          </cell>
          <cell r="P999">
            <v>7581</v>
          </cell>
        </row>
        <row r="1000">
          <cell r="D1000" t="str">
            <v>UMB</v>
          </cell>
          <cell r="F1000" t="str">
            <v>077 12 02</v>
          </cell>
          <cell r="G1000" t="str">
            <v>01402</v>
          </cell>
          <cell r="N1000">
            <v>4032</v>
          </cell>
          <cell r="P1000">
            <v>2352</v>
          </cell>
        </row>
        <row r="1001">
          <cell r="D1001" t="str">
            <v>UK</v>
          </cell>
          <cell r="F1001" t="str">
            <v>077 12 02</v>
          </cell>
          <cell r="G1001" t="str">
            <v>01402</v>
          </cell>
          <cell r="N1001">
            <v>8346</v>
          </cell>
          <cell r="P1001">
            <v>4867</v>
          </cell>
        </row>
        <row r="1002">
          <cell r="D1002" t="str">
            <v>TVU</v>
          </cell>
          <cell r="F1002" t="str">
            <v>077 12 02</v>
          </cell>
          <cell r="G1002" t="str">
            <v>01402</v>
          </cell>
          <cell r="N1002">
            <v>8444</v>
          </cell>
          <cell r="P1002">
            <v>4924</v>
          </cell>
        </row>
        <row r="1003">
          <cell r="D1003" t="str">
            <v>UMB</v>
          </cell>
          <cell r="F1003" t="str">
            <v>077 12 02</v>
          </cell>
          <cell r="G1003" t="str">
            <v>01402</v>
          </cell>
          <cell r="N1003">
            <v>7740</v>
          </cell>
          <cell r="P1003">
            <v>4515</v>
          </cell>
        </row>
        <row r="1004">
          <cell r="D1004" t="str">
            <v>UKF</v>
          </cell>
          <cell r="F1004" t="str">
            <v>077 12 02</v>
          </cell>
          <cell r="G1004" t="str">
            <v>01402</v>
          </cell>
          <cell r="N1004">
            <v>6957</v>
          </cell>
          <cell r="P1004">
            <v>4056</v>
          </cell>
        </row>
        <row r="1005">
          <cell r="D1005" t="str">
            <v>UKF</v>
          </cell>
          <cell r="F1005" t="str">
            <v>077 12 02</v>
          </cell>
          <cell r="G1005" t="str">
            <v>01402</v>
          </cell>
          <cell r="N1005">
            <v>6428</v>
          </cell>
          <cell r="P1005">
            <v>3748</v>
          </cell>
        </row>
        <row r="1006">
          <cell r="D1006" t="str">
            <v>UKF</v>
          </cell>
          <cell r="F1006" t="str">
            <v>077 12 02</v>
          </cell>
          <cell r="G1006" t="str">
            <v>01402</v>
          </cell>
          <cell r="N1006">
            <v>7608</v>
          </cell>
          <cell r="P1006">
            <v>4438</v>
          </cell>
        </row>
        <row r="1007">
          <cell r="D1007" t="str">
            <v>UK</v>
          </cell>
          <cell r="F1007" t="str">
            <v>077 12 02</v>
          </cell>
          <cell r="G1007" t="str">
            <v>01402</v>
          </cell>
          <cell r="N1007">
            <v>7313</v>
          </cell>
          <cell r="P1007">
            <v>4265</v>
          </cell>
        </row>
        <row r="1008">
          <cell r="D1008" t="str">
            <v>UK</v>
          </cell>
          <cell r="F1008" t="str">
            <v>077 12 02</v>
          </cell>
          <cell r="G1008" t="str">
            <v>01402</v>
          </cell>
          <cell r="N1008">
            <v>8561</v>
          </cell>
          <cell r="P1008">
            <v>4993</v>
          </cell>
        </row>
        <row r="1009">
          <cell r="D1009" t="str">
            <v>UK</v>
          </cell>
          <cell r="F1009" t="str">
            <v>077 12 02</v>
          </cell>
          <cell r="G1009" t="str">
            <v>01402</v>
          </cell>
          <cell r="N1009">
            <v>10126</v>
          </cell>
          <cell r="P1009">
            <v>5905</v>
          </cell>
        </row>
        <row r="1010">
          <cell r="D1010" t="str">
            <v>PU</v>
          </cell>
          <cell r="F1010" t="str">
            <v>077 12 02</v>
          </cell>
          <cell r="G1010" t="str">
            <v>01402</v>
          </cell>
          <cell r="N1010">
            <v>5870</v>
          </cell>
          <cell r="P1010">
            <v>3423</v>
          </cell>
        </row>
        <row r="1011">
          <cell r="D1011" t="str">
            <v>KU</v>
          </cell>
          <cell r="F1011" t="str">
            <v>077 12 02</v>
          </cell>
          <cell r="G1011" t="str">
            <v>01402</v>
          </cell>
          <cell r="N1011">
            <v>4452</v>
          </cell>
          <cell r="P1011">
            <v>2597</v>
          </cell>
        </row>
        <row r="1012">
          <cell r="D1012" t="str">
            <v>UK</v>
          </cell>
          <cell r="F1012" t="str">
            <v>077 12 02</v>
          </cell>
          <cell r="G1012" t="str">
            <v>01402</v>
          </cell>
          <cell r="N1012">
            <v>6112</v>
          </cell>
          <cell r="P1012">
            <v>3564</v>
          </cell>
        </row>
        <row r="1013">
          <cell r="D1013" t="str">
            <v>PU</v>
          </cell>
          <cell r="F1013" t="str">
            <v>077 12 02</v>
          </cell>
          <cell r="G1013" t="str">
            <v>01402</v>
          </cell>
          <cell r="N1013">
            <v>3971</v>
          </cell>
          <cell r="P1013">
            <v>2314</v>
          </cell>
        </row>
        <row r="1014">
          <cell r="D1014" t="str">
            <v>PU</v>
          </cell>
          <cell r="F1014" t="str">
            <v>077 12 02</v>
          </cell>
          <cell r="G1014" t="str">
            <v>01402</v>
          </cell>
          <cell r="N1014">
            <v>7178</v>
          </cell>
          <cell r="P1014">
            <v>4186</v>
          </cell>
        </row>
        <row r="1015">
          <cell r="D1015" t="str">
            <v>UKF</v>
          </cell>
          <cell r="F1015" t="str">
            <v>077 12 02</v>
          </cell>
          <cell r="G1015" t="str">
            <v>01402</v>
          </cell>
          <cell r="N1015">
            <v>6908</v>
          </cell>
          <cell r="P1015">
            <v>4028</v>
          </cell>
        </row>
        <row r="1016">
          <cell r="D1016" t="str">
            <v>UK</v>
          </cell>
          <cell r="F1016" t="str">
            <v>077 12 02</v>
          </cell>
          <cell r="G1016" t="str">
            <v>01402</v>
          </cell>
          <cell r="N1016">
            <v>1715</v>
          </cell>
          <cell r="P1016">
            <v>998</v>
          </cell>
        </row>
        <row r="1017">
          <cell r="D1017" t="str">
            <v>UMB</v>
          </cell>
          <cell r="F1017" t="str">
            <v>077 12 02</v>
          </cell>
          <cell r="G1017" t="str">
            <v>01402</v>
          </cell>
          <cell r="N1017">
            <v>7899</v>
          </cell>
          <cell r="P1017">
            <v>4607</v>
          </cell>
        </row>
        <row r="1018">
          <cell r="D1018" t="str">
            <v>UK</v>
          </cell>
          <cell r="F1018" t="str">
            <v>077 12 02</v>
          </cell>
          <cell r="G1018" t="str">
            <v>01402</v>
          </cell>
          <cell r="N1018">
            <v>13008</v>
          </cell>
          <cell r="P1018">
            <v>7588</v>
          </cell>
        </row>
        <row r="1019">
          <cell r="D1019" t="str">
            <v>UKF</v>
          </cell>
          <cell r="F1019" t="str">
            <v>077 12 02</v>
          </cell>
          <cell r="G1019" t="str">
            <v>01402</v>
          </cell>
          <cell r="N1019">
            <v>8075</v>
          </cell>
          <cell r="P1019">
            <v>4708</v>
          </cell>
        </row>
        <row r="1020">
          <cell r="D1020" t="str">
            <v>PU</v>
          </cell>
          <cell r="F1020" t="str">
            <v>077 12 02</v>
          </cell>
          <cell r="G1020" t="str">
            <v>01402</v>
          </cell>
          <cell r="N1020">
            <v>6087</v>
          </cell>
          <cell r="P1020">
            <v>3550</v>
          </cell>
        </row>
        <row r="1021">
          <cell r="D1021" t="str">
            <v>UCM</v>
          </cell>
          <cell r="F1021" t="str">
            <v>077 12 02</v>
          </cell>
          <cell r="G1021" t="str">
            <v>01402</v>
          </cell>
          <cell r="N1021">
            <v>6172</v>
          </cell>
          <cell r="P1021">
            <v>3599</v>
          </cell>
        </row>
        <row r="1022">
          <cell r="D1022" t="str">
            <v>PU</v>
          </cell>
          <cell r="F1022" t="str">
            <v>077 12 02</v>
          </cell>
          <cell r="G1022" t="str">
            <v>01402</v>
          </cell>
          <cell r="N1022">
            <v>2727</v>
          </cell>
          <cell r="P1022">
            <v>1590</v>
          </cell>
        </row>
        <row r="1023">
          <cell r="D1023" t="str">
            <v>UK</v>
          </cell>
          <cell r="F1023" t="str">
            <v>077 12 02</v>
          </cell>
          <cell r="G1023" t="str">
            <v>01402</v>
          </cell>
          <cell r="N1023">
            <v>9088</v>
          </cell>
          <cell r="P1023">
            <v>5300</v>
          </cell>
        </row>
        <row r="1024">
          <cell r="D1024" t="str">
            <v>STU</v>
          </cell>
          <cell r="F1024" t="str">
            <v>077 12 02</v>
          </cell>
          <cell r="G1024" t="str">
            <v>01402</v>
          </cell>
          <cell r="N1024">
            <v>2954</v>
          </cell>
          <cell r="P1024">
            <v>1722</v>
          </cell>
        </row>
        <row r="1025">
          <cell r="D1025" t="str">
            <v>UK</v>
          </cell>
          <cell r="F1025" t="str">
            <v>077 12 02</v>
          </cell>
          <cell r="G1025" t="str">
            <v>01402</v>
          </cell>
          <cell r="N1025">
            <v>4972</v>
          </cell>
          <cell r="P1025">
            <v>2899</v>
          </cell>
        </row>
        <row r="1026">
          <cell r="D1026" t="str">
            <v>EU</v>
          </cell>
          <cell r="F1026" t="str">
            <v>077 12 02</v>
          </cell>
          <cell r="G1026" t="str">
            <v>01402</v>
          </cell>
          <cell r="N1026">
            <v>1611</v>
          </cell>
          <cell r="P1026">
            <v>939</v>
          </cell>
        </row>
        <row r="1027">
          <cell r="D1027" t="str">
            <v>TUKE</v>
          </cell>
          <cell r="F1027" t="str">
            <v>077 12 02</v>
          </cell>
          <cell r="G1027" t="str">
            <v>01402</v>
          </cell>
          <cell r="N1027">
            <v>2777</v>
          </cell>
          <cell r="P1027">
            <v>1619</v>
          </cell>
        </row>
        <row r="1028">
          <cell r="D1028" t="str">
            <v>UK</v>
          </cell>
          <cell r="F1028" t="str">
            <v>077 12 02</v>
          </cell>
          <cell r="G1028" t="str">
            <v>01402</v>
          </cell>
          <cell r="N1028">
            <v>1432</v>
          </cell>
          <cell r="P1028">
            <v>834</v>
          </cell>
        </row>
        <row r="1029">
          <cell r="D1029" t="str">
            <v>UKF</v>
          </cell>
          <cell r="F1029" t="str">
            <v>077 12 02</v>
          </cell>
          <cell r="G1029" t="str">
            <v>01402</v>
          </cell>
          <cell r="N1029">
            <v>4489</v>
          </cell>
          <cell r="P1029">
            <v>2618</v>
          </cell>
        </row>
        <row r="1030">
          <cell r="D1030" t="str">
            <v>UK</v>
          </cell>
          <cell r="F1030" t="str">
            <v>077 12 02</v>
          </cell>
          <cell r="G1030" t="str">
            <v>01402</v>
          </cell>
          <cell r="N1030">
            <v>971</v>
          </cell>
          <cell r="P1030">
            <v>564</v>
          </cell>
        </row>
        <row r="1031">
          <cell r="D1031" t="str">
            <v>UK</v>
          </cell>
          <cell r="F1031" t="str">
            <v>077 12 02</v>
          </cell>
          <cell r="G1031" t="str">
            <v>01402</v>
          </cell>
          <cell r="N1031">
            <v>2427</v>
          </cell>
          <cell r="P1031">
            <v>1415</v>
          </cell>
        </row>
        <row r="1032">
          <cell r="D1032" t="str">
            <v>TUKE</v>
          </cell>
          <cell r="F1032" t="str">
            <v>077 12 02</v>
          </cell>
          <cell r="G1032" t="str">
            <v>01402</v>
          </cell>
          <cell r="N1032">
            <v>13331</v>
          </cell>
          <cell r="P1032">
            <v>7774</v>
          </cell>
        </row>
        <row r="1033">
          <cell r="D1033" t="str">
            <v>UK</v>
          </cell>
          <cell r="F1033" t="str">
            <v>077 12 02</v>
          </cell>
          <cell r="G1033" t="str">
            <v>01402</v>
          </cell>
          <cell r="N1033">
            <v>2410</v>
          </cell>
          <cell r="P1033">
            <v>1404</v>
          </cell>
        </row>
        <row r="1034">
          <cell r="D1034" t="str">
            <v>UMB</v>
          </cell>
          <cell r="F1034" t="str">
            <v>077 12 02</v>
          </cell>
          <cell r="G1034" t="str">
            <v>01402</v>
          </cell>
          <cell r="N1034">
            <v>10981</v>
          </cell>
          <cell r="P1034">
            <v>6405</v>
          </cell>
        </row>
        <row r="1035">
          <cell r="D1035" t="str">
            <v>UMB</v>
          </cell>
          <cell r="F1035" t="str">
            <v>077 12 02</v>
          </cell>
          <cell r="G1035" t="str">
            <v>01402</v>
          </cell>
          <cell r="N1035">
            <v>3275</v>
          </cell>
          <cell r="P1035">
            <v>1908</v>
          </cell>
        </row>
        <row r="1036">
          <cell r="D1036" t="str">
            <v>TUKE</v>
          </cell>
          <cell r="F1036" t="str">
            <v>077 12 02</v>
          </cell>
          <cell r="G1036" t="str">
            <v>01402</v>
          </cell>
          <cell r="N1036">
            <v>6491</v>
          </cell>
          <cell r="P1036">
            <v>3784</v>
          </cell>
        </row>
        <row r="1037">
          <cell r="D1037" t="str">
            <v>UMB</v>
          </cell>
          <cell r="F1037" t="str">
            <v>077 12 02</v>
          </cell>
          <cell r="G1037" t="str">
            <v>01402</v>
          </cell>
          <cell r="N1037">
            <v>7501</v>
          </cell>
          <cell r="P1037">
            <v>4375</v>
          </cell>
        </row>
        <row r="1038">
          <cell r="D1038" t="str">
            <v>PU</v>
          </cell>
          <cell r="F1038" t="str">
            <v>077 12 02</v>
          </cell>
          <cell r="G1038" t="str">
            <v>01402</v>
          </cell>
          <cell r="N1038">
            <v>16215</v>
          </cell>
          <cell r="P1038">
            <v>9458</v>
          </cell>
        </row>
        <row r="1039">
          <cell r="D1039" t="str">
            <v>UPJŠ</v>
          </cell>
          <cell r="F1039" t="str">
            <v>077 12 02</v>
          </cell>
          <cell r="G1039" t="str">
            <v>01402</v>
          </cell>
          <cell r="N1039">
            <v>6700</v>
          </cell>
          <cell r="P1039">
            <v>3907</v>
          </cell>
        </row>
        <row r="1040">
          <cell r="D1040" t="str">
            <v>PU</v>
          </cell>
          <cell r="F1040" t="str">
            <v>077 12 02</v>
          </cell>
          <cell r="G1040" t="str">
            <v>01402</v>
          </cell>
          <cell r="N1040">
            <v>10275</v>
          </cell>
          <cell r="P1040">
            <v>5993</v>
          </cell>
        </row>
        <row r="1041">
          <cell r="D1041" t="str">
            <v>SPU</v>
          </cell>
          <cell r="F1041" t="str">
            <v>077 12 02</v>
          </cell>
          <cell r="G1041" t="str">
            <v>01402</v>
          </cell>
          <cell r="N1041">
            <v>12274</v>
          </cell>
          <cell r="P1041">
            <v>7158</v>
          </cell>
        </row>
        <row r="1042">
          <cell r="D1042" t="str">
            <v>UCM</v>
          </cell>
          <cell r="F1042" t="str">
            <v>077 12 02</v>
          </cell>
          <cell r="G1042" t="str">
            <v>01402</v>
          </cell>
          <cell r="N1042">
            <v>19062</v>
          </cell>
          <cell r="P1042">
            <v>11118</v>
          </cell>
        </row>
        <row r="1043">
          <cell r="D1043" t="str">
            <v>EU</v>
          </cell>
          <cell r="F1043" t="str">
            <v>077 12 02</v>
          </cell>
          <cell r="G1043" t="str">
            <v>01402</v>
          </cell>
          <cell r="N1043">
            <v>16037</v>
          </cell>
          <cell r="P1043">
            <v>9354</v>
          </cell>
        </row>
        <row r="1044">
          <cell r="D1044" t="str">
            <v>EU</v>
          </cell>
          <cell r="F1044" t="str">
            <v>077 12 02</v>
          </cell>
          <cell r="G1044" t="str">
            <v>01402</v>
          </cell>
          <cell r="N1044">
            <v>8641</v>
          </cell>
          <cell r="P1044">
            <v>5040</v>
          </cell>
        </row>
        <row r="1045">
          <cell r="D1045" t="str">
            <v>UPJŠ</v>
          </cell>
          <cell r="F1045" t="str">
            <v>077 12 02</v>
          </cell>
          <cell r="G1045" t="str">
            <v>01402</v>
          </cell>
          <cell r="N1045">
            <v>5199</v>
          </cell>
          <cell r="P1045">
            <v>3032</v>
          </cell>
        </row>
        <row r="1046">
          <cell r="D1046" t="str">
            <v>ŽU</v>
          </cell>
          <cell r="F1046" t="str">
            <v>077 12 02</v>
          </cell>
          <cell r="G1046" t="str">
            <v>01402</v>
          </cell>
          <cell r="N1046">
            <v>12489</v>
          </cell>
          <cell r="P1046">
            <v>7283</v>
          </cell>
        </row>
        <row r="1047">
          <cell r="D1047" t="str">
            <v>EU</v>
          </cell>
          <cell r="F1047" t="str">
            <v>077 12 02</v>
          </cell>
          <cell r="G1047" t="str">
            <v>01402</v>
          </cell>
          <cell r="N1047">
            <v>15872</v>
          </cell>
          <cell r="P1047">
            <v>9257</v>
          </cell>
        </row>
        <row r="1048">
          <cell r="D1048" t="str">
            <v>PU</v>
          </cell>
          <cell r="F1048" t="str">
            <v>077 12 02</v>
          </cell>
          <cell r="G1048" t="str">
            <v>01402</v>
          </cell>
          <cell r="N1048">
            <v>7150</v>
          </cell>
          <cell r="P1048">
            <v>4169</v>
          </cell>
        </row>
        <row r="1049">
          <cell r="D1049" t="str">
            <v>EU</v>
          </cell>
          <cell r="F1049" t="str">
            <v>077 12 02</v>
          </cell>
          <cell r="G1049" t="str">
            <v>01402</v>
          </cell>
          <cell r="N1049">
            <v>16015</v>
          </cell>
          <cell r="P1049">
            <v>9340</v>
          </cell>
        </row>
        <row r="1050">
          <cell r="D1050" t="str">
            <v>EU</v>
          </cell>
          <cell r="F1050" t="str">
            <v>077 12 02</v>
          </cell>
          <cell r="G1050" t="str">
            <v>01402</v>
          </cell>
          <cell r="N1050">
            <v>14467</v>
          </cell>
          <cell r="P1050">
            <v>8437</v>
          </cell>
        </row>
        <row r="1051">
          <cell r="D1051" t="str">
            <v>EU</v>
          </cell>
          <cell r="F1051" t="str">
            <v>077 12 02</v>
          </cell>
          <cell r="G1051" t="str">
            <v>01402</v>
          </cell>
          <cell r="N1051">
            <v>7737</v>
          </cell>
          <cell r="P1051">
            <v>4511</v>
          </cell>
        </row>
        <row r="1052">
          <cell r="D1052" t="str">
            <v>UMB</v>
          </cell>
          <cell r="F1052" t="str">
            <v>077 12 02</v>
          </cell>
          <cell r="G1052" t="str">
            <v>01402</v>
          </cell>
          <cell r="N1052">
            <v>11572</v>
          </cell>
          <cell r="P1052">
            <v>6749</v>
          </cell>
        </row>
        <row r="1053">
          <cell r="D1053" t="str">
            <v>EU</v>
          </cell>
          <cell r="F1053" t="str">
            <v>077 12 02</v>
          </cell>
          <cell r="G1053" t="str">
            <v>01402</v>
          </cell>
          <cell r="N1053">
            <v>15347</v>
          </cell>
          <cell r="P1053">
            <v>8950</v>
          </cell>
        </row>
        <row r="1054">
          <cell r="D1054" t="str">
            <v>UMB</v>
          </cell>
          <cell r="F1054" t="str">
            <v>077 12 02</v>
          </cell>
          <cell r="G1054" t="str">
            <v>01402</v>
          </cell>
          <cell r="N1054">
            <v>10492</v>
          </cell>
          <cell r="P1054">
            <v>6119</v>
          </cell>
        </row>
        <row r="1055">
          <cell r="D1055" t="str">
            <v>EU</v>
          </cell>
          <cell r="F1055" t="str">
            <v>077 12 02</v>
          </cell>
          <cell r="G1055" t="str">
            <v>01402</v>
          </cell>
          <cell r="N1055">
            <v>12188</v>
          </cell>
          <cell r="P1055">
            <v>7108</v>
          </cell>
        </row>
        <row r="1056">
          <cell r="D1056" t="str">
            <v>ŽU</v>
          </cell>
          <cell r="F1056" t="str">
            <v>077 12 02</v>
          </cell>
          <cell r="G1056" t="str">
            <v>01402</v>
          </cell>
          <cell r="N1056">
            <v>9761</v>
          </cell>
          <cell r="P1056">
            <v>5693</v>
          </cell>
        </row>
        <row r="1057">
          <cell r="D1057" t="str">
            <v>UMB</v>
          </cell>
          <cell r="F1057" t="str">
            <v>077 12 02</v>
          </cell>
          <cell r="G1057" t="str">
            <v>01402</v>
          </cell>
          <cell r="N1057">
            <v>7390</v>
          </cell>
          <cell r="P1057">
            <v>4309</v>
          </cell>
        </row>
        <row r="1058">
          <cell r="D1058" t="str">
            <v>EU</v>
          </cell>
          <cell r="F1058" t="str">
            <v>077 12 02</v>
          </cell>
          <cell r="G1058" t="str">
            <v>01402</v>
          </cell>
          <cell r="N1058">
            <v>9541</v>
          </cell>
          <cell r="P1058">
            <v>5565</v>
          </cell>
        </row>
        <row r="1059">
          <cell r="D1059" t="str">
            <v>TVU</v>
          </cell>
          <cell r="F1059" t="str">
            <v>077 12 02</v>
          </cell>
          <cell r="G1059" t="str">
            <v>01402</v>
          </cell>
          <cell r="N1059">
            <v>8791</v>
          </cell>
          <cell r="P1059">
            <v>5126</v>
          </cell>
        </row>
        <row r="1060">
          <cell r="D1060" t="str">
            <v>TVU</v>
          </cell>
          <cell r="F1060" t="str">
            <v>077 12 02</v>
          </cell>
          <cell r="G1060" t="str">
            <v>01402</v>
          </cell>
          <cell r="N1060">
            <v>5450</v>
          </cell>
          <cell r="P1060">
            <v>3178</v>
          </cell>
        </row>
        <row r="1061">
          <cell r="D1061" t="str">
            <v>EU</v>
          </cell>
          <cell r="F1061" t="str">
            <v>077 12 02</v>
          </cell>
          <cell r="G1061" t="str">
            <v>01402</v>
          </cell>
          <cell r="N1061">
            <v>9314</v>
          </cell>
          <cell r="P1061">
            <v>5432</v>
          </cell>
        </row>
        <row r="1062">
          <cell r="D1062" t="str">
            <v>EU</v>
          </cell>
          <cell r="F1062" t="str">
            <v>077 12 02</v>
          </cell>
          <cell r="G1062" t="str">
            <v>01402</v>
          </cell>
          <cell r="N1062">
            <v>11878</v>
          </cell>
          <cell r="P1062">
            <v>6927</v>
          </cell>
        </row>
        <row r="1063">
          <cell r="D1063" t="str">
            <v>EU</v>
          </cell>
          <cell r="F1063" t="str">
            <v>077 12 02</v>
          </cell>
          <cell r="G1063" t="str">
            <v>01402</v>
          </cell>
          <cell r="N1063">
            <v>13308</v>
          </cell>
          <cell r="P1063">
            <v>7763</v>
          </cell>
        </row>
        <row r="1064">
          <cell r="D1064" t="str">
            <v>PU</v>
          </cell>
          <cell r="F1064" t="str">
            <v>077 12 02</v>
          </cell>
          <cell r="G1064" t="str">
            <v>01402</v>
          </cell>
          <cell r="N1064">
            <v>10715</v>
          </cell>
          <cell r="P1064">
            <v>6248</v>
          </cell>
        </row>
        <row r="1065">
          <cell r="D1065" t="str">
            <v>UK</v>
          </cell>
          <cell r="F1065" t="str">
            <v>077 12 02</v>
          </cell>
          <cell r="G1065" t="str">
            <v>01402</v>
          </cell>
          <cell r="N1065">
            <v>6477</v>
          </cell>
          <cell r="P1065">
            <v>3776</v>
          </cell>
        </row>
        <row r="1066">
          <cell r="D1066" t="str">
            <v>TUZVO</v>
          </cell>
          <cell r="F1066" t="str">
            <v>077 12 02</v>
          </cell>
          <cell r="G1066" t="str">
            <v>01402</v>
          </cell>
          <cell r="N1066">
            <v>7011</v>
          </cell>
          <cell r="P1066">
            <v>4089</v>
          </cell>
        </row>
        <row r="1067">
          <cell r="D1067" t="str">
            <v>UPJŠ</v>
          </cell>
          <cell r="F1067" t="str">
            <v>077 12 02</v>
          </cell>
          <cell r="G1067" t="str">
            <v>01402</v>
          </cell>
          <cell r="N1067">
            <v>10224</v>
          </cell>
          <cell r="P1067">
            <v>5964</v>
          </cell>
        </row>
        <row r="1068">
          <cell r="D1068" t="str">
            <v>ŽU</v>
          </cell>
          <cell r="F1068" t="str">
            <v>077 12 02</v>
          </cell>
          <cell r="G1068" t="str">
            <v>01402</v>
          </cell>
          <cell r="N1068">
            <v>11279</v>
          </cell>
          <cell r="P1068">
            <v>6577</v>
          </cell>
        </row>
        <row r="1069">
          <cell r="D1069" t="str">
            <v>EU</v>
          </cell>
          <cell r="F1069" t="str">
            <v>077 12 02</v>
          </cell>
          <cell r="G1069" t="str">
            <v>01402</v>
          </cell>
          <cell r="N1069">
            <v>8473</v>
          </cell>
          <cell r="P1069">
            <v>4942</v>
          </cell>
        </row>
        <row r="1070">
          <cell r="D1070" t="str">
            <v>UMB</v>
          </cell>
          <cell r="F1070" t="str">
            <v>077 12 02</v>
          </cell>
          <cell r="G1070" t="str">
            <v>01402</v>
          </cell>
          <cell r="N1070">
            <v>5930</v>
          </cell>
          <cell r="P1070">
            <v>3458</v>
          </cell>
        </row>
        <row r="1071">
          <cell r="D1071" t="str">
            <v>EU</v>
          </cell>
          <cell r="F1071" t="str">
            <v>077 12 02</v>
          </cell>
          <cell r="G1071" t="str">
            <v>01402</v>
          </cell>
          <cell r="N1071">
            <v>12965</v>
          </cell>
          <cell r="P1071">
            <v>7562</v>
          </cell>
        </row>
        <row r="1072">
          <cell r="D1072" t="str">
            <v>UMB</v>
          </cell>
          <cell r="F1072" t="str">
            <v>077 12 02</v>
          </cell>
          <cell r="G1072" t="str">
            <v>01402</v>
          </cell>
          <cell r="N1072">
            <v>11033</v>
          </cell>
          <cell r="P1072">
            <v>6435</v>
          </cell>
        </row>
        <row r="1073">
          <cell r="D1073" t="str">
            <v>UK</v>
          </cell>
          <cell r="F1073" t="str">
            <v>077 12 02</v>
          </cell>
          <cell r="G1073" t="str">
            <v>01402</v>
          </cell>
          <cell r="N1073">
            <v>8320</v>
          </cell>
          <cell r="P1073">
            <v>4852</v>
          </cell>
        </row>
        <row r="1074">
          <cell r="D1074" t="str">
            <v>EU</v>
          </cell>
          <cell r="F1074" t="str">
            <v>077 12 02</v>
          </cell>
          <cell r="G1074" t="str">
            <v>01402</v>
          </cell>
          <cell r="N1074">
            <v>13734</v>
          </cell>
          <cell r="P1074">
            <v>8010</v>
          </cell>
        </row>
        <row r="1075">
          <cell r="D1075" t="str">
            <v>UK</v>
          </cell>
          <cell r="F1075" t="str">
            <v>077 12 02</v>
          </cell>
          <cell r="G1075" t="str">
            <v>01402</v>
          </cell>
          <cell r="N1075">
            <v>2677</v>
          </cell>
          <cell r="P1075">
            <v>1561</v>
          </cell>
        </row>
        <row r="1076">
          <cell r="D1076" t="str">
            <v>UMB</v>
          </cell>
          <cell r="F1076" t="str">
            <v>077 12 02</v>
          </cell>
          <cell r="G1076" t="str">
            <v>01402</v>
          </cell>
          <cell r="N1076">
            <v>8150</v>
          </cell>
          <cell r="P1076">
            <v>4753</v>
          </cell>
        </row>
        <row r="1077">
          <cell r="D1077" t="str">
            <v>TUKE</v>
          </cell>
          <cell r="F1077" t="str">
            <v>077 12 02</v>
          </cell>
          <cell r="G1077" t="str">
            <v>01402</v>
          </cell>
          <cell r="N1077">
            <v>8727</v>
          </cell>
          <cell r="P1077">
            <v>5090</v>
          </cell>
        </row>
        <row r="1078">
          <cell r="D1078" t="str">
            <v>UK</v>
          </cell>
          <cell r="F1078" t="str">
            <v>077 12 02</v>
          </cell>
          <cell r="G1078" t="str">
            <v>01402</v>
          </cell>
          <cell r="N1078">
            <v>5082</v>
          </cell>
          <cell r="P1078">
            <v>2963</v>
          </cell>
        </row>
        <row r="1079">
          <cell r="D1079" t="str">
            <v>UK</v>
          </cell>
          <cell r="F1079" t="str">
            <v>077 12 02</v>
          </cell>
          <cell r="G1079" t="str">
            <v>01402</v>
          </cell>
          <cell r="N1079">
            <v>6926</v>
          </cell>
          <cell r="P1079">
            <v>4039</v>
          </cell>
        </row>
        <row r="1080">
          <cell r="D1080" t="str">
            <v>TUKE</v>
          </cell>
          <cell r="F1080" t="str">
            <v>077 12 02</v>
          </cell>
          <cell r="G1080" t="str">
            <v>01402</v>
          </cell>
          <cell r="N1080">
            <v>7356</v>
          </cell>
          <cell r="P1080">
            <v>4291</v>
          </cell>
        </row>
        <row r="1081">
          <cell r="D1081" t="str">
            <v>UCM</v>
          </cell>
          <cell r="F1081" t="str">
            <v>077 12 02</v>
          </cell>
          <cell r="G1081" t="str">
            <v>01402</v>
          </cell>
          <cell r="N1081">
            <v>4539</v>
          </cell>
          <cell r="P1081">
            <v>2647</v>
          </cell>
        </row>
        <row r="1082">
          <cell r="D1082" t="str">
            <v>EU</v>
          </cell>
          <cell r="F1082" t="str">
            <v>077 12 02</v>
          </cell>
          <cell r="G1082" t="str">
            <v>01402</v>
          </cell>
          <cell r="N1082">
            <v>8526</v>
          </cell>
          <cell r="P1082">
            <v>4972</v>
          </cell>
        </row>
        <row r="1083">
          <cell r="D1083" t="str">
            <v>EU</v>
          </cell>
          <cell r="F1083" t="str">
            <v>077 12 02</v>
          </cell>
          <cell r="G1083" t="str">
            <v>01402</v>
          </cell>
          <cell r="N1083">
            <v>12911</v>
          </cell>
          <cell r="P1083">
            <v>7529</v>
          </cell>
        </row>
        <row r="1084">
          <cell r="D1084" t="str">
            <v>EU</v>
          </cell>
          <cell r="F1084" t="str">
            <v>077 12 02</v>
          </cell>
          <cell r="G1084" t="str">
            <v>01402</v>
          </cell>
          <cell r="N1084">
            <v>11287</v>
          </cell>
          <cell r="P1084">
            <v>6582</v>
          </cell>
        </row>
        <row r="1085">
          <cell r="D1085" t="str">
            <v>TUZVO</v>
          </cell>
          <cell r="F1085" t="str">
            <v>077 12 02</v>
          </cell>
          <cell r="G1085" t="str">
            <v>01402</v>
          </cell>
          <cell r="N1085">
            <v>4568</v>
          </cell>
          <cell r="P1085">
            <v>2663</v>
          </cell>
        </row>
        <row r="1086">
          <cell r="D1086" t="str">
            <v>TUKE</v>
          </cell>
          <cell r="F1086" t="str">
            <v>077 12 02</v>
          </cell>
          <cell r="G1086" t="str">
            <v>01402</v>
          </cell>
          <cell r="N1086">
            <v>3908</v>
          </cell>
          <cell r="P1086">
            <v>2278</v>
          </cell>
        </row>
        <row r="1087">
          <cell r="D1087" t="str">
            <v>TUAD</v>
          </cell>
          <cell r="F1087" t="str">
            <v>077 12 02</v>
          </cell>
          <cell r="G1087" t="str">
            <v>01402</v>
          </cell>
          <cell r="N1087">
            <v>6612</v>
          </cell>
          <cell r="P1087">
            <v>3857</v>
          </cell>
        </row>
        <row r="1088">
          <cell r="D1088" t="str">
            <v>EU</v>
          </cell>
          <cell r="F1088" t="str">
            <v>077 12 02</v>
          </cell>
          <cell r="G1088" t="str">
            <v>01402</v>
          </cell>
          <cell r="N1088">
            <v>8938</v>
          </cell>
          <cell r="P1088">
            <v>5212</v>
          </cell>
        </row>
        <row r="1089">
          <cell r="D1089" t="str">
            <v>UPJŠ</v>
          </cell>
          <cell r="F1089" t="str">
            <v>077 12 02</v>
          </cell>
          <cell r="G1089" t="str">
            <v>01402</v>
          </cell>
          <cell r="N1089">
            <v>7095</v>
          </cell>
          <cell r="P1089">
            <v>4138</v>
          </cell>
        </row>
        <row r="1090">
          <cell r="D1090" t="str">
            <v>UMB</v>
          </cell>
          <cell r="F1090" t="str">
            <v>077 12 02</v>
          </cell>
          <cell r="G1090" t="str">
            <v>01402</v>
          </cell>
          <cell r="N1090">
            <v>2909</v>
          </cell>
          <cell r="P1090">
            <v>1696</v>
          </cell>
        </row>
        <row r="1091">
          <cell r="D1091" t="str">
            <v>UJS</v>
          </cell>
          <cell r="F1091" t="str">
            <v>077 12 02</v>
          </cell>
          <cell r="G1091" t="str">
            <v>01402</v>
          </cell>
          <cell r="N1091">
            <v>3219</v>
          </cell>
          <cell r="P1091">
            <v>1877</v>
          </cell>
        </row>
        <row r="1092">
          <cell r="D1092" t="str">
            <v>UK</v>
          </cell>
          <cell r="F1092" t="str">
            <v>077 12 02</v>
          </cell>
          <cell r="G1092" t="str">
            <v>01402</v>
          </cell>
          <cell r="N1092">
            <v>7593</v>
          </cell>
          <cell r="P1092">
            <v>4427</v>
          </cell>
        </row>
        <row r="1093">
          <cell r="D1093" t="str">
            <v>UK</v>
          </cell>
          <cell r="F1093" t="str">
            <v>077 12 02</v>
          </cell>
          <cell r="G1093" t="str">
            <v>01402</v>
          </cell>
          <cell r="N1093">
            <v>15088</v>
          </cell>
          <cell r="P1093">
            <v>8800</v>
          </cell>
        </row>
        <row r="1094">
          <cell r="D1094" t="str">
            <v>UK</v>
          </cell>
          <cell r="F1094" t="str">
            <v>077 12 02</v>
          </cell>
          <cell r="G1094" t="str">
            <v>01402</v>
          </cell>
          <cell r="N1094">
            <v>15047</v>
          </cell>
          <cell r="P1094">
            <v>8775</v>
          </cell>
        </row>
        <row r="1095">
          <cell r="D1095" t="str">
            <v>TUKE</v>
          </cell>
          <cell r="F1095" t="str">
            <v>077 12 02</v>
          </cell>
          <cell r="G1095" t="str">
            <v>01402</v>
          </cell>
          <cell r="N1095">
            <v>12408</v>
          </cell>
          <cell r="P1095">
            <v>7238</v>
          </cell>
        </row>
        <row r="1096">
          <cell r="D1096" t="str">
            <v>UK</v>
          </cell>
          <cell r="F1096" t="str">
            <v>077 12 02</v>
          </cell>
          <cell r="G1096" t="str">
            <v>01402</v>
          </cell>
          <cell r="N1096">
            <v>12668</v>
          </cell>
          <cell r="P1096">
            <v>7388</v>
          </cell>
        </row>
        <row r="1097">
          <cell r="D1097" t="str">
            <v>UK</v>
          </cell>
          <cell r="F1097" t="str">
            <v>077 12 02</v>
          </cell>
          <cell r="G1097" t="str">
            <v>01402</v>
          </cell>
          <cell r="N1097">
            <v>4943</v>
          </cell>
          <cell r="P1097">
            <v>2881</v>
          </cell>
        </row>
        <row r="1098">
          <cell r="D1098" t="str">
            <v>UMB</v>
          </cell>
          <cell r="F1098" t="str">
            <v>077 12 02</v>
          </cell>
          <cell r="G1098" t="str">
            <v>01402</v>
          </cell>
          <cell r="N1098">
            <v>5601</v>
          </cell>
          <cell r="P1098">
            <v>3265</v>
          </cell>
        </row>
        <row r="1099">
          <cell r="D1099" t="str">
            <v>UPJŠ</v>
          </cell>
          <cell r="F1099" t="str">
            <v>077 12 02</v>
          </cell>
          <cell r="G1099" t="str">
            <v>01402</v>
          </cell>
          <cell r="N1099">
            <v>6319</v>
          </cell>
          <cell r="P1099">
            <v>3684</v>
          </cell>
        </row>
        <row r="1100">
          <cell r="D1100" t="str">
            <v>STU</v>
          </cell>
          <cell r="F1100" t="str">
            <v>077 12 02</v>
          </cell>
          <cell r="G1100" t="str">
            <v>01402</v>
          </cell>
          <cell r="N1100">
            <v>12091</v>
          </cell>
          <cell r="P1100">
            <v>7051</v>
          </cell>
        </row>
        <row r="1101">
          <cell r="D1101" t="str">
            <v>UK</v>
          </cell>
          <cell r="F1101" t="str">
            <v>077 12 02</v>
          </cell>
          <cell r="G1101" t="str">
            <v>01402</v>
          </cell>
          <cell r="N1101">
            <v>4969</v>
          </cell>
          <cell r="P1101">
            <v>2898</v>
          </cell>
        </row>
        <row r="1102">
          <cell r="D1102" t="str">
            <v>UK</v>
          </cell>
          <cell r="F1102" t="str">
            <v>077 12 02</v>
          </cell>
          <cell r="G1102" t="str">
            <v>01402</v>
          </cell>
          <cell r="N1102">
            <v>3175</v>
          </cell>
          <cell r="P1102">
            <v>1850</v>
          </cell>
        </row>
        <row r="1103">
          <cell r="D1103" t="str">
            <v>UK</v>
          </cell>
          <cell r="F1103" t="str">
            <v>077 12 02</v>
          </cell>
          <cell r="G1103" t="str">
            <v>01402</v>
          </cell>
          <cell r="N1103">
            <v>13264</v>
          </cell>
          <cell r="P1103">
            <v>7736</v>
          </cell>
        </row>
        <row r="1104">
          <cell r="D1104" t="str">
            <v>UK</v>
          </cell>
          <cell r="F1104" t="str">
            <v>077 12 02</v>
          </cell>
          <cell r="G1104" t="str">
            <v>01402</v>
          </cell>
          <cell r="N1104">
            <v>9682</v>
          </cell>
          <cell r="P1104">
            <v>5646</v>
          </cell>
        </row>
        <row r="1105">
          <cell r="D1105" t="str">
            <v>UPJŠ</v>
          </cell>
          <cell r="F1105" t="str">
            <v>077 12 02</v>
          </cell>
          <cell r="G1105" t="str">
            <v>01402</v>
          </cell>
          <cell r="N1105">
            <v>6240</v>
          </cell>
          <cell r="P1105">
            <v>3640</v>
          </cell>
        </row>
        <row r="1106">
          <cell r="D1106" t="str">
            <v>UPJŠ</v>
          </cell>
          <cell r="F1106" t="str">
            <v>077 12 02</v>
          </cell>
          <cell r="G1106" t="str">
            <v>01402</v>
          </cell>
          <cell r="N1106">
            <v>6489</v>
          </cell>
          <cell r="P1106">
            <v>3783</v>
          </cell>
        </row>
        <row r="1107">
          <cell r="D1107" t="str">
            <v>TUZVO</v>
          </cell>
          <cell r="F1107" t="str">
            <v>077 12 02</v>
          </cell>
          <cell r="G1107" t="str">
            <v>01402</v>
          </cell>
          <cell r="N1107">
            <v>18385</v>
          </cell>
          <cell r="P1107">
            <v>10724</v>
          </cell>
        </row>
        <row r="1108">
          <cell r="D1108" t="str">
            <v>SPU</v>
          </cell>
          <cell r="F1108" t="str">
            <v>077 12 02</v>
          </cell>
          <cell r="G1108" t="str">
            <v>01402</v>
          </cell>
          <cell r="N1108">
            <v>13599</v>
          </cell>
          <cell r="P1108">
            <v>7932</v>
          </cell>
        </row>
        <row r="1109">
          <cell r="D1109" t="str">
            <v>TUZVO</v>
          </cell>
          <cell r="F1109" t="str">
            <v>077 12 02</v>
          </cell>
          <cell r="G1109" t="str">
            <v>01402</v>
          </cell>
          <cell r="N1109">
            <v>10812</v>
          </cell>
          <cell r="P1109">
            <v>6307</v>
          </cell>
        </row>
        <row r="1110">
          <cell r="D1110" t="str">
            <v>UKF</v>
          </cell>
          <cell r="F1110" t="str">
            <v>077 12 02</v>
          </cell>
          <cell r="G1110" t="str">
            <v>01402</v>
          </cell>
          <cell r="N1110">
            <v>13313</v>
          </cell>
          <cell r="P1110">
            <v>7765</v>
          </cell>
        </row>
        <row r="1111">
          <cell r="D1111" t="str">
            <v>UK</v>
          </cell>
          <cell r="F1111" t="str">
            <v>077 12 02</v>
          </cell>
          <cell r="G1111" t="str">
            <v>01402</v>
          </cell>
          <cell r="N1111">
            <v>4547</v>
          </cell>
          <cell r="P1111">
            <v>2650</v>
          </cell>
        </row>
        <row r="1112">
          <cell r="D1112" t="str">
            <v>UK</v>
          </cell>
          <cell r="F1112" t="str">
            <v>077 12 02</v>
          </cell>
          <cell r="G1112" t="str">
            <v>01402</v>
          </cell>
          <cell r="N1112">
            <v>6437</v>
          </cell>
          <cell r="P1112">
            <v>3754</v>
          </cell>
        </row>
        <row r="1113">
          <cell r="D1113" t="str">
            <v>SPU</v>
          </cell>
          <cell r="F1113" t="str">
            <v>077 12 02</v>
          </cell>
          <cell r="G1113" t="str">
            <v>01402</v>
          </cell>
          <cell r="N1113">
            <v>14976</v>
          </cell>
          <cell r="P1113">
            <v>8736</v>
          </cell>
        </row>
        <row r="1114">
          <cell r="D1114" t="str">
            <v>UK</v>
          </cell>
          <cell r="F1114" t="str">
            <v>077 12 02</v>
          </cell>
          <cell r="G1114" t="str">
            <v>01402</v>
          </cell>
          <cell r="N1114">
            <v>5113</v>
          </cell>
          <cell r="P1114">
            <v>2982</v>
          </cell>
        </row>
        <row r="1115">
          <cell r="D1115" t="str">
            <v>TUKE</v>
          </cell>
          <cell r="F1115" t="str">
            <v>077 12 02</v>
          </cell>
          <cell r="G1115" t="str">
            <v>01402</v>
          </cell>
          <cell r="N1115">
            <v>12447</v>
          </cell>
          <cell r="P1115">
            <v>7260</v>
          </cell>
        </row>
        <row r="1116">
          <cell r="D1116" t="str">
            <v>UK</v>
          </cell>
          <cell r="F1116" t="str">
            <v>077 12 02</v>
          </cell>
          <cell r="G1116" t="str">
            <v>01402</v>
          </cell>
          <cell r="N1116">
            <v>8890</v>
          </cell>
          <cell r="P1116">
            <v>5184</v>
          </cell>
        </row>
        <row r="1117">
          <cell r="D1117" t="str">
            <v>UPJŠ</v>
          </cell>
          <cell r="F1117" t="str">
            <v>077 12 02</v>
          </cell>
          <cell r="G1117" t="str">
            <v>01402</v>
          </cell>
          <cell r="N1117">
            <v>7904</v>
          </cell>
          <cell r="P1117">
            <v>4609</v>
          </cell>
        </row>
        <row r="1118">
          <cell r="D1118" t="str">
            <v>UMB</v>
          </cell>
          <cell r="F1118" t="str">
            <v>077 12 02</v>
          </cell>
          <cell r="G1118" t="str">
            <v>01402</v>
          </cell>
          <cell r="N1118">
            <v>6481</v>
          </cell>
          <cell r="P1118">
            <v>3780</v>
          </cell>
        </row>
        <row r="1119">
          <cell r="D1119" t="str">
            <v>TUZVO</v>
          </cell>
          <cell r="F1119" t="str">
            <v>077 12 02</v>
          </cell>
          <cell r="G1119" t="str">
            <v>01402</v>
          </cell>
          <cell r="N1119">
            <v>7535</v>
          </cell>
          <cell r="P1119">
            <v>4393</v>
          </cell>
        </row>
        <row r="1120">
          <cell r="D1120" t="str">
            <v>UK</v>
          </cell>
          <cell r="F1120" t="str">
            <v>077 12 02</v>
          </cell>
          <cell r="G1120" t="str">
            <v>01402</v>
          </cell>
          <cell r="N1120">
            <v>11034</v>
          </cell>
          <cell r="P1120">
            <v>6435</v>
          </cell>
        </row>
        <row r="1121">
          <cell r="D1121" t="str">
            <v>UKF</v>
          </cell>
          <cell r="F1121" t="str">
            <v>077 12 02</v>
          </cell>
          <cell r="G1121" t="str">
            <v>01402</v>
          </cell>
          <cell r="N1121">
            <v>7123</v>
          </cell>
          <cell r="P1121">
            <v>4153</v>
          </cell>
        </row>
        <row r="1122">
          <cell r="D1122" t="str">
            <v>PU</v>
          </cell>
          <cell r="F1122" t="str">
            <v>077 12 02</v>
          </cell>
          <cell r="G1122" t="str">
            <v>01402</v>
          </cell>
          <cell r="N1122">
            <v>7825</v>
          </cell>
          <cell r="P1122">
            <v>4564</v>
          </cell>
        </row>
        <row r="1123">
          <cell r="D1123" t="str">
            <v>STU</v>
          </cell>
          <cell r="F1123" t="str">
            <v>077 12 02</v>
          </cell>
          <cell r="G1123" t="str">
            <v>01402</v>
          </cell>
          <cell r="N1123">
            <v>20296</v>
          </cell>
          <cell r="P1123">
            <v>11838</v>
          </cell>
        </row>
        <row r="1124">
          <cell r="D1124" t="str">
            <v>UK</v>
          </cell>
          <cell r="F1124" t="str">
            <v>077 12 02</v>
          </cell>
          <cell r="G1124" t="str">
            <v>01402</v>
          </cell>
          <cell r="N1124">
            <v>19809</v>
          </cell>
          <cell r="P1124">
            <v>11553</v>
          </cell>
        </row>
        <row r="1125">
          <cell r="D1125" t="str">
            <v>STU</v>
          </cell>
          <cell r="F1125" t="str">
            <v>077 12 02</v>
          </cell>
          <cell r="G1125" t="str">
            <v>01402</v>
          </cell>
          <cell r="N1125">
            <v>16078</v>
          </cell>
          <cell r="P1125">
            <v>9377</v>
          </cell>
        </row>
        <row r="1126">
          <cell r="D1126" t="str">
            <v>UCM</v>
          </cell>
          <cell r="F1126" t="str">
            <v>077 12 02</v>
          </cell>
          <cell r="G1126" t="str">
            <v>01402</v>
          </cell>
          <cell r="N1126">
            <v>12491</v>
          </cell>
          <cell r="P1126">
            <v>7284</v>
          </cell>
        </row>
        <row r="1127">
          <cell r="D1127" t="str">
            <v>STU</v>
          </cell>
          <cell r="F1127" t="str">
            <v>077 12 02</v>
          </cell>
          <cell r="G1127" t="str">
            <v>01402</v>
          </cell>
          <cell r="N1127">
            <v>17550</v>
          </cell>
          <cell r="P1127">
            <v>10236</v>
          </cell>
        </row>
        <row r="1128">
          <cell r="D1128" t="str">
            <v>UK</v>
          </cell>
          <cell r="F1128" t="str">
            <v>077 12 02</v>
          </cell>
          <cell r="G1128" t="str">
            <v>01402</v>
          </cell>
          <cell r="N1128">
            <v>12441</v>
          </cell>
          <cell r="P1128">
            <v>7255</v>
          </cell>
        </row>
        <row r="1129">
          <cell r="D1129" t="str">
            <v>UK</v>
          </cell>
          <cell r="F1129" t="str">
            <v>077 12 02</v>
          </cell>
          <cell r="G1129" t="str">
            <v>01402</v>
          </cell>
          <cell r="N1129">
            <v>14587</v>
          </cell>
          <cell r="P1129">
            <v>8507</v>
          </cell>
        </row>
        <row r="1130">
          <cell r="D1130" t="str">
            <v>STU</v>
          </cell>
          <cell r="F1130" t="str">
            <v>077 12 02</v>
          </cell>
          <cell r="G1130" t="str">
            <v>01402</v>
          </cell>
          <cell r="N1130">
            <v>12682</v>
          </cell>
          <cell r="P1130">
            <v>7396</v>
          </cell>
        </row>
        <row r="1131">
          <cell r="D1131" t="str">
            <v>UK</v>
          </cell>
          <cell r="F1131" t="str">
            <v>077 12 02</v>
          </cell>
          <cell r="G1131" t="str">
            <v>01402</v>
          </cell>
          <cell r="N1131">
            <v>13782</v>
          </cell>
          <cell r="P1131">
            <v>8038</v>
          </cell>
        </row>
        <row r="1132">
          <cell r="D1132" t="str">
            <v>UPJŠ</v>
          </cell>
          <cell r="F1132" t="str">
            <v>077 12 02</v>
          </cell>
          <cell r="G1132" t="str">
            <v>01402</v>
          </cell>
          <cell r="N1132">
            <v>10428</v>
          </cell>
          <cell r="P1132">
            <v>6083</v>
          </cell>
        </row>
        <row r="1133">
          <cell r="D1133" t="str">
            <v>UPJŠ</v>
          </cell>
          <cell r="F1133" t="str">
            <v>077 12 02</v>
          </cell>
          <cell r="G1133" t="str">
            <v>01402</v>
          </cell>
          <cell r="N1133">
            <v>6231</v>
          </cell>
          <cell r="P1133">
            <v>3634</v>
          </cell>
        </row>
        <row r="1134">
          <cell r="D1134" t="str">
            <v>UPJŠ</v>
          </cell>
          <cell r="F1134" t="str">
            <v>077 12 02</v>
          </cell>
          <cell r="G1134" t="str">
            <v>01402</v>
          </cell>
          <cell r="N1134">
            <v>19546</v>
          </cell>
          <cell r="P1134">
            <v>11400</v>
          </cell>
        </row>
        <row r="1135">
          <cell r="D1135" t="str">
            <v>UPJŠ</v>
          </cell>
          <cell r="F1135" t="str">
            <v>077 12 02</v>
          </cell>
          <cell r="G1135" t="str">
            <v>01402</v>
          </cell>
          <cell r="N1135">
            <v>19218</v>
          </cell>
          <cell r="P1135">
            <v>11209</v>
          </cell>
        </row>
        <row r="1136">
          <cell r="D1136" t="str">
            <v>UK</v>
          </cell>
          <cell r="F1136" t="str">
            <v>077 12 02</v>
          </cell>
          <cell r="G1136" t="str">
            <v>01402</v>
          </cell>
          <cell r="N1136">
            <v>12056</v>
          </cell>
          <cell r="P1136">
            <v>7031</v>
          </cell>
        </row>
        <row r="1137">
          <cell r="D1137" t="str">
            <v>STU</v>
          </cell>
          <cell r="F1137" t="str">
            <v>077 12 02</v>
          </cell>
          <cell r="G1137" t="str">
            <v>01402</v>
          </cell>
          <cell r="N1137">
            <v>15876</v>
          </cell>
          <cell r="P1137">
            <v>9261</v>
          </cell>
        </row>
        <row r="1138">
          <cell r="D1138" t="str">
            <v>UK</v>
          </cell>
          <cell r="F1138" t="str">
            <v>077 12 02</v>
          </cell>
          <cell r="G1138" t="str">
            <v>01402</v>
          </cell>
          <cell r="N1138">
            <v>2898</v>
          </cell>
          <cell r="P1138">
            <v>1689</v>
          </cell>
        </row>
        <row r="1139">
          <cell r="D1139" t="str">
            <v>UK</v>
          </cell>
          <cell r="F1139" t="str">
            <v>077 12 02</v>
          </cell>
          <cell r="G1139" t="str">
            <v>01402</v>
          </cell>
          <cell r="N1139">
            <v>11747</v>
          </cell>
          <cell r="P1139">
            <v>6850</v>
          </cell>
        </row>
        <row r="1140">
          <cell r="D1140" t="str">
            <v>UPJŠ</v>
          </cell>
          <cell r="F1140" t="str">
            <v>077 12 02</v>
          </cell>
          <cell r="G1140" t="str">
            <v>01402</v>
          </cell>
          <cell r="N1140">
            <v>12264</v>
          </cell>
          <cell r="P1140">
            <v>7154</v>
          </cell>
        </row>
        <row r="1141">
          <cell r="D1141" t="str">
            <v>UPJŠ</v>
          </cell>
          <cell r="F1141" t="str">
            <v>077 12 02</v>
          </cell>
          <cell r="G1141" t="str">
            <v>01402</v>
          </cell>
          <cell r="N1141">
            <v>5389</v>
          </cell>
          <cell r="P1141">
            <v>3143</v>
          </cell>
        </row>
        <row r="1142">
          <cell r="D1142" t="str">
            <v>UPJŠ</v>
          </cell>
          <cell r="F1142" t="str">
            <v>077 12 02</v>
          </cell>
          <cell r="G1142" t="str">
            <v>01402</v>
          </cell>
          <cell r="N1142">
            <v>16193</v>
          </cell>
          <cell r="P1142">
            <v>9445</v>
          </cell>
        </row>
        <row r="1143">
          <cell r="D1143" t="str">
            <v>UPJŠ</v>
          </cell>
          <cell r="F1143" t="str">
            <v>077 12 02</v>
          </cell>
          <cell r="G1143" t="str">
            <v>01402</v>
          </cell>
          <cell r="N1143">
            <v>10492</v>
          </cell>
          <cell r="P1143">
            <v>6119</v>
          </cell>
        </row>
        <row r="1144">
          <cell r="D1144" t="str">
            <v>UVLF</v>
          </cell>
          <cell r="F1144" t="str">
            <v>077 12 02</v>
          </cell>
          <cell r="G1144" t="str">
            <v>01402</v>
          </cell>
          <cell r="N1144">
            <v>12679</v>
          </cell>
          <cell r="P1144">
            <v>7394</v>
          </cell>
        </row>
        <row r="1145">
          <cell r="D1145" t="str">
            <v>TUZVO</v>
          </cell>
          <cell r="F1145" t="str">
            <v>077 12 02</v>
          </cell>
          <cell r="G1145" t="str">
            <v>01402</v>
          </cell>
          <cell r="N1145">
            <v>6211</v>
          </cell>
          <cell r="P1145">
            <v>3621</v>
          </cell>
        </row>
        <row r="1146">
          <cell r="D1146" t="str">
            <v>UKF</v>
          </cell>
          <cell r="F1146" t="str">
            <v>077 12 02</v>
          </cell>
          <cell r="G1146" t="str">
            <v>01402</v>
          </cell>
          <cell r="N1146">
            <v>13195</v>
          </cell>
          <cell r="P1146">
            <v>7695</v>
          </cell>
        </row>
        <row r="1147">
          <cell r="D1147" t="str">
            <v>UMB</v>
          </cell>
          <cell r="F1147" t="str">
            <v>077 12 02</v>
          </cell>
          <cell r="G1147" t="str">
            <v>01402</v>
          </cell>
          <cell r="N1147">
            <v>3945</v>
          </cell>
          <cell r="P1147">
            <v>2299</v>
          </cell>
        </row>
        <row r="1148">
          <cell r="D1148" t="str">
            <v>UPJŠ</v>
          </cell>
          <cell r="F1148" t="str">
            <v>077 12 02</v>
          </cell>
          <cell r="G1148" t="str">
            <v>01402</v>
          </cell>
          <cell r="N1148">
            <v>12327</v>
          </cell>
          <cell r="P1148">
            <v>7190</v>
          </cell>
        </row>
        <row r="1149">
          <cell r="D1149" t="str">
            <v>UK</v>
          </cell>
          <cell r="F1149" t="str">
            <v>077 12 02</v>
          </cell>
          <cell r="G1149" t="str">
            <v>01402</v>
          </cell>
          <cell r="N1149">
            <v>12864</v>
          </cell>
          <cell r="P1149">
            <v>7504</v>
          </cell>
        </row>
        <row r="1150">
          <cell r="D1150" t="str">
            <v>UK</v>
          </cell>
          <cell r="F1150" t="str">
            <v>077 12 02</v>
          </cell>
          <cell r="G1150" t="str">
            <v>01402</v>
          </cell>
          <cell r="N1150">
            <v>17186</v>
          </cell>
          <cell r="P1150">
            <v>10024</v>
          </cell>
        </row>
        <row r="1151">
          <cell r="D1151" t="str">
            <v>UPJŠ</v>
          </cell>
          <cell r="F1151" t="str">
            <v>077 12 02</v>
          </cell>
          <cell r="G1151" t="str">
            <v>01402</v>
          </cell>
          <cell r="N1151">
            <v>5828</v>
          </cell>
          <cell r="P1151">
            <v>3398</v>
          </cell>
        </row>
        <row r="1152">
          <cell r="D1152" t="str">
            <v>ŽU</v>
          </cell>
          <cell r="F1152" t="str">
            <v>077 12 02</v>
          </cell>
          <cell r="G1152" t="str">
            <v>01402</v>
          </cell>
          <cell r="N1152">
            <v>15925</v>
          </cell>
          <cell r="P1152">
            <v>9289</v>
          </cell>
        </row>
        <row r="1153">
          <cell r="D1153" t="str">
            <v>ŽU</v>
          </cell>
          <cell r="F1153" t="str">
            <v>077 12 02</v>
          </cell>
          <cell r="G1153" t="str">
            <v>01402</v>
          </cell>
          <cell r="N1153">
            <v>18139</v>
          </cell>
          <cell r="P1153">
            <v>10579</v>
          </cell>
        </row>
        <row r="1154">
          <cell r="D1154" t="str">
            <v>TUKE</v>
          </cell>
          <cell r="F1154" t="str">
            <v>077 12 02</v>
          </cell>
          <cell r="G1154" t="str">
            <v>01402</v>
          </cell>
          <cell r="N1154">
            <v>18109</v>
          </cell>
          <cell r="P1154">
            <v>10563</v>
          </cell>
        </row>
        <row r="1155">
          <cell r="D1155" t="str">
            <v>STU</v>
          </cell>
          <cell r="F1155" t="str">
            <v>077 12 02</v>
          </cell>
          <cell r="G1155" t="str">
            <v>01402</v>
          </cell>
          <cell r="N1155">
            <v>14917</v>
          </cell>
          <cell r="P1155">
            <v>8701</v>
          </cell>
        </row>
        <row r="1156">
          <cell r="D1156" t="str">
            <v>STU</v>
          </cell>
          <cell r="F1156" t="str">
            <v>077 12 02</v>
          </cell>
          <cell r="G1156" t="str">
            <v>01402</v>
          </cell>
          <cell r="N1156">
            <v>2897</v>
          </cell>
          <cell r="P1156">
            <v>1689</v>
          </cell>
        </row>
        <row r="1157">
          <cell r="D1157" t="str">
            <v>STU</v>
          </cell>
          <cell r="F1157" t="str">
            <v>077 12 02</v>
          </cell>
          <cell r="G1157" t="str">
            <v>01402</v>
          </cell>
          <cell r="N1157">
            <v>16753</v>
          </cell>
          <cell r="P1157">
            <v>9772</v>
          </cell>
        </row>
        <row r="1158">
          <cell r="D1158" t="str">
            <v>TUKE</v>
          </cell>
          <cell r="F1158" t="str">
            <v>077 12 02</v>
          </cell>
          <cell r="G1158" t="str">
            <v>01402</v>
          </cell>
          <cell r="N1158">
            <v>16733</v>
          </cell>
          <cell r="P1158">
            <v>9760</v>
          </cell>
        </row>
        <row r="1159">
          <cell r="D1159" t="str">
            <v>UPJŠ</v>
          </cell>
          <cell r="F1159" t="str">
            <v>077 12 02</v>
          </cell>
          <cell r="G1159" t="str">
            <v>01402</v>
          </cell>
          <cell r="N1159">
            <v>11156</v>
          </cell>
          <cell r="P1159">
            <v>6506</v>
          </cell>
        </row>
        <row r="1160">
          <cell r="D1160" t="str">
            <v>STU</v>
          </cell>
          <cell r="F1160" t="str">
            <v>077 12 02</v>
          </cell>
          <cell r="G1160" t="str">
            <v>01402</v>
          </cell>
          <cell r="N1160">
            <v>15778</v>
          </cell>
          <cell r="P1160">
            <v>9202</v>
          </cell>
        </row>
        <row r="1161">
          <cell r="D1161" t="str">
            <v>ŽU</v>
          </cell>
          <cell r="F1161" t="str">
            <v>077 12 02</v>
          </cell>
          <cell r="G1161" t="str">
            <v>01402</v>
          </cell>
          <cell r="N1161">
            <v>13455</v>
          </cell>
          <cell r="P1161">
            <v>7848</v>
          </cell>
        </row>
        <row r="1162">
          <cell r="D1162" t="str">
            <v>ŽU</v>
          </cell>
          <cell r="F1162" t="str">
            <v>077 12 02</v>
          </cell>
          <cell r="G1162" t="str">
            <v>01402</v>
          </cell>
          <cell r="N1162">
            <v>14260</v>
          </cell>
          <cell r="P1162">
            <v>8317</v>
          </cell>
        </row>
        <row r="1163">
          <cell r="D1163" t="str">
            <v>ŽU</v>
          </cell>
          <cell r="F1163" t="str">
            <v>077 12 02</v>
          </cell>
          <cell r="G1163" t="str">
            <v>01402</v>
          </cell>
          <cell r="N1163">
            <v>13199</v>
          </cell>
          <cell r="P1163">
            <v>7697</v>
          </cell>
        </row>
        <row r="1164">
          <cell r="D1164" t="str">
            <v>ŽU</v>
          </cell>
          <cell r="F1164" t="str">
            <v>077 12 02</v>
          </cell>
          <cell r="G1164" t="str">
            <v>01402</v>
          </cell>
          <cell r="N1164">
            <v>9782</v>
          </cell>
          <cell r="P1164">
            <v>5705</v>
          </cell>
        </row>
        <row r="1165">
          <cell r="D1165" t="str">
            <v>TUKE</v>
          </cell>
          <cell r="F1165" t="str">
            <v>077 12 02</v>
          </cell>
          <cell r="G1165" t="str">
            <v>01402</v>
          </cell>
          <cell r="N1165">
            <v>11000</v>
          </cell>
          <cell r="P1165">
            <v>6415</v>
          </cell>
        </row>
        <row r="1166">
          <cell r="D1166" t="str">
            <v>TUKE</v>
          </cell>
          <cell r="F1166" t="str">
            <v>077 12 02</v>
          </cell>
          <cell r="G1166" t="str">
            <v>01402</v>
          </cell>
          <cell r="N1166">
            <v>8564</v>
          </cell>
          <cell r="P1166">
            <v>4994</v>
          </cell>
        </row>
        <row r="1167">
          <cell r="D1167" t="str">
            <v>TUKE</v>
          </cell>
          <cell r="F1167" t="str">
            <v>077 12 02</v>
          </cell>
          <cell r="G1167" t="str">
            <v>01402</v>
          </cell>
          <cell r="N1167">
            <v>18704</v>
          </cell>
          <cell r="P1167">
            <v>10909</v>
          </cell>
        </row>
        <row r="1168">
          <cell r="D1168" t="str">
            <v>TUKE</v>
          </cell>
          <cell r="F1168" t="str">
            <v>077 12 02</v>
          </cell>
          <cell r="G1168" t="str">
            <v>01402</v>
          </cell>
          <cell r="N1168">
            <v>19444</v>
          </cell>
          <cell r="P1168">
            <v>11341</v>
          </cell>
        </row>
        <row r="1169">
          <cell r="D1169" t="str">
            <v>UVLF</v>
          </cell>
          <cell r="F1169" t="str">
            <v>077 12 02</v>
          </cell>
          <cell r="G1169" t="str">
            <v>01402</v>
          </cell>
          <cell r="N1169">
            <v>8178</v>
          </cell>
          <cell r="P1169">
            <v>4769</v>
          </cell>
        </row>
        <row r="1170">
          <cell r="D1170" t="str">
            <v>TUKE</v>
          </cell>
          <cell r="F1170" t="str">
            <v>077 12 02</v>
          </cell>
          <cell r="G1170" t="str">
            <v>01402</v>
          </cell>
          <cell r="N1170">
            <v>7598</v>
          </cell>
          <cell r="P1170">
            <v>4431</v>
          </cell>
        </row>
        <row r="1171">
          <cell r="D1171" t="str">
            <v>TUKE</v>
          </cell>
          <cell r="F1171" t="str">
            <v>077 12 02</v>
          </cell>
          <cell r="G1171" t="str">
            <v>01402</v>
          </cell>
          <cell r="N1171">
            <v>16850</v>
          </cell>
          <cell r="P1171">
            <v>9828</v>
          </cell>
        </row>
        <row r="1172">
          <cell r="D1172" t="str">
            <v>UCM</v>
          </cell>
          <cell r="F1172" t="str">
            <v>077 12 02</v>
          </cell>
          <cell r="G1172" t="str">
            <v>01402</v>
          </cell>
          <cell r="N1172">
            <v>13260</v>
          </cell>
          <cell r="P1172">
            <v>7735</v>
          </cell>
        </row>
        <row r="1173">
          <cell r="D1173" t="str">
            <v>STU</v>
          </cell>
          <cell r="F1173" t="str">
            <v>077 12 02</v>
          </cell>
          <cell r="G1173" t="str">
            <v>01402</v>
          </cell>
          <cell r="N1173">
            <v>16636</v>
          </cell>
          <cell r="P1173">
            <v>9703</v>
          </cell>
        </row>
        <row r="1174">
          <cell r="D1174" t="str">
            <v>PU</v>
          </cell>
          <cell r="F1174" t="str">
            <v>077 12 02</v>
          </cell>
          <cell r="G1174" t="str">
            <v>01402</v>
          </cell>
          <cell r="N1174">
            <v>11666</v>
          </cell>
          <cell r="P1174">
            <v>6804</v>
          </cell>
        </row>
        <row r="1175">
          <cell r="D1175" t="str">
            <v>TUKE</v>
          </cell>
          <cell r="F1175" t="str">
            <v>077 12 02</v>
          </cell>
          <cell r="G1175" t="str">
            <v>01402</v>
          </cell>
          <cell r="N1175">
            <v>17347</v>
          </cell>
          <cell r="P1175">
            <v>10117</v>
          </cell>
        </row>
        <row r="1176">
          <cell r="D1176" t="str">
            <v>TUKE</v>
          </cell>
          <cell r="F1176" t="str">
            <v>077 12 02</v>
          </cell>
          <cell r="G1176" t="str">
            <v>01402</v>
          </cell>
          <cell r="N1176">
            <v>13481</v>
          </cell>
          <cell r="P1176">
            <v>7863</v>
          </cell>
        </row>
        <row r="1177">
          <cell r="D1177" t="str">
            <v>TUZVO</v>
          </cell>
          <cell r="F1177" t="str">
            <v>077 12 02</v>
          </cell>
          <cell r="G1177" t="str">
            <v>01402</v>
          </cell>
          <cell r="N1177">
            <v>11650</v>
          </cell>
          <cell r="P1177">
            <v>6794</v>
          </cell>
        </row>
        <row r="1178">
          <cell r="D1178" t="str">
            <v>ŽU</v>
          </cell>
          <cell r="F1178" t="str">
            <v>077 12 02</v>
          </cell>
          <cell r="G1178" t="str">
            <v>01402</v>
          </cell>
          <cell r="N1178">
            <v>12715</v>
          </cell>
          <cell r="P1178">
            <v>7415</v>
          </cell>
        </row>
        <row r="1179">
          <cell r="D1179" t="str">
            <v>ŽU</v>
          </cell>
          <cell r="F1179" t="str">
            <v>077 12 02</v>
          </cell>
          <cell r="G1179" t="str">
            <v>01402</v>
          </cell>
          <cell r="N1179">
            <v>12263</v>
          </cell>
          <cell r="P1179">
            <v>7151</v>
          </cell>
        </row>
        <row r="1180">
          <cell r="D1180" t="str">
            <v>STU</v>
          </cell>
          <cell r="F1180" t="str">
            <v>077 12 02</v>
          </cell>
          <cell r="G1180" t="str">
            <v>01402</v>
          </cell>
          <cell r="N1180">
            <v>13055</v>
          </cell>
          <cell r="P1180">
            <v>7613</v>
          </cell>
        </row>
        <row r="1181">
          <cell r="D1181" t="str">
            <v>STU</v>
          </cell>
          <cell r="F1181" t="str">
            <v>077 12 02</v>
          </cell>
          <cell r="G1181" t="str">
            <v>01402</v>
          </cell>
          <cell r="N1181">
            <v>14253</v>
          </cell>
          <cell r="P1181">
            <v>8312</v>
          </cell>
        </row>
        <row r="1182">
          <cell r="D1182" t="str">
            <v>ŽU</v>
          </cell>
          <cell r="F1182" t="str">
            <v>077 12 02</v>
          </cell>
          <cell r="G1182" t="str">
            <v>01402</v>
          </cell>
          <cell r="N1182">
            <v>7467</v>
          </cell>
          <cell r="P1182">
            <v>4355</v>
          </cell>
        </row>
        <row r="1183">
          <cell r="D1183" t="str">
            <v>ŽU</v>
          </cell>
          <cell r="F1183" t="str">
            <v>077 12 02</v>
          </cell>
          <cell r="G1183" t="str">
            <v>01402</v>
          </cell>
          <cell r="N1183">
            <v>13516</v>
          </cell>
          <cell r="P1183">
            <v>7883</v>
          </cell>
        </row>
        <row r="1184">
          <cell r="D1184" t="str">
            <v>STU</v>
          </cell>
          <cell r="F1184" t="str">
            <v>077 12 02</v>
          </cell>
          <cell r="G1184" t="str">
            <v>01402</v>
          </cell>
          <cell r="N1184">
            <v>10040</v>
          </cell>
          <cell r="P1184">
            <v>5855</v>
          </cell>
        </row>
        <row r="1185">
          <cell r="D1185" t="str">
            <v>STU</v>
          </cell>
          <cell r="F1185" t="str">
            <v>077 12 02</v>
          </cell>
          <cell r="G1185" t="str">
            <v>01402</v>
          </cell>
          <cell r="N1185">
            <v>13006</v>
          </cell>
          <cell r="P1185">
            <v>7585</v>
          </cell>
        </row>
        <row r="1186">
          <cell r="D1186" t="str">
            <v>SPU</v>
          </cell>
          <cell r="F1186" t="str">
            <v>077 12 02</v>
          </cell>
          <cell r="G1186" t="str">
            <v>01402</v>
          </cell>
          <cell r="N1186">
            <v>6823</v>
          </cell>
          <cell r="P1186">
            <v>3978</v>
          </cell>
        </row>
        <row r="1187">
          <cell r="D1187" t="str">
            <v>SPU</v>
          </cell>
          <cell r="F1187" t="str">
            <v>077 12 02</v>
          </cell>
          <cell r="G1187" t="str">
            <v>01402</v>
          </cell>
          <cell r="N1187">
            <v>8031</v>
          </cell>
          <cell r="P1187">
            <v>4684</v>
          </cell>
        </row>
        <row r="1188">
          <cell r="D1188" t="str">
            <v>STU</v>
          </cell>
          <cell r="F1188" t="str">
            <v>077 12 02</v>
          </cell>
          <cell r="G1188" t="str">
            <v>01402</v>
          </cell>
          <cell r="N1188">
            <v>10737</v>
          </cell>
          <cell r="P1188">
            <v>6261</v>
          </cell>
        </row>
        <row r="1189">
          <cell r="D1189" t="str">
            <v>TUKE</v>
          </cell>
          <cell r="F1189" t="str">
            <v>077 12 02</v>
          </cell>
          <cell r="G1189" t="str">
            <v>01402</v>
          </cell>
          <cell r="N1189">
            <v>19659</v>
          </cell>
          <cell r="P1189">
            <v>11467</v>
          </cell>
        </row>
        <row r="1190">
          <cell r="D1190" t="str">
            <v>TUKE</v>
          </cell>
          <cell r="F1190" t="str">
            <v>077 12 02</v>
          </cell>
          <cell r="G1190" t="str">
            <v>01402</v>
          </cell>
          <cell r="N1190">
            <v>20365</v>
          </cell>
          <cell r="P1190">
            <v>11879</v>
          </cell>
        </row>
        <row r="1191">
          <cell r="D1191" t="str">
            <v>TUKE</v>
          </cell>
          <cell r="F1191" t="str">
            <v>077 12 02</v>
          </cell>
          <cell r="G1191" t="str">
            <v>01402</v>
          </cell>
          <cell r="N1191">
            <v>18234</v>
          </cell>
          <cell r="P1191">
            <v>10635</v>
          </cell>
        </row>
        <row r="1192">
          <cell r="D1192" t="str">
            <v>TUAD</v>
          </cell>
          <cell r="F1192" t="str">
            <v>077 12 02</v>
          </cell>
          <cell r="G1192" t="str">
            <v>01402</v>
          </cell>
          <cell r="N1192">
            <v>9074</v>
          </cell>
          <cell r="P1192">
            <v>5292</v>
          </cell>
        </row>
        <row r="1193">
          <cell r="D1193" t="str">
            <v>STU</v>
          </cell>
          <cell r="F1193" t="str">
            <v>077 12 02</v>
          </cell>
          <cell r="G1193" t="str">
            <v>01402</v>
          </cell>
          <cell r="N1193">
            <v>19517</v>
          </cell>
          <cell r="P1193">
            <v>11384</v>
          </cell>
        </row>
        <row r="1194">
          <cell r="D1194" t="str">
            <v>STU</v>
          </cell>
          <cell r="F1194" t="str">
            <v>077 12 02</v>
          </cell>
          <cell r="G1194" t="str">
            <v>01402</v>
          </cell>
          <cell r="N1194">
            <v>12259</v>
          </cell>
          <cell r="P1194">
            <v>7149</v>
          </cell>
        </row>
        <row r="1195">
          <cell r="D1195" t="str">
            <v>TUKE</v>
          </cell>
          <cell r="F1195" t="str">
            <v>077 12 02</v>
          </cell>
          <cell r="G1195" t="str">
            <v>01402</v>
          </cell>
          <cell r="N1195">
            <v>13723</v>
          </cell>
          <cell r="P1195">
            <v>8003</v>
          </cell>
        </row>
        <row r="1196">
          <cell r="D1196" t="str">
            <v>TUKE</v>
          </cell>
          <cell r="F1196" t="str">
            <v>077 12 02</v>
          </cell>
          <cell r="G1196" t="str">
            <v>01402</v>
          </cell>
          <cell r="N1196">
            <v>2764</v>
          </cell>
          <cell r="P1196">
            <v>1611</v>
          </cell>
        </row>
        <row r="1197">
          <cell r="D1197" t="str">
            <v>ŽU</v>
          </cell>
          <cell r="F1197" t="str">
            <v>077 12 02</v>
          </cell>
          <cell r="G1197" t="str">
            <v>01402</v>
          </cell>
          <cell r="N1197">
            <v>15409</v>
          </cell>
          <cell r="P1197">
            <v>8988</v>
          </cell>
        </row>
        <row r="1198">
          <cell r="D1198" t="str">
            <v>TUKE</v>
          </cell>
          <cell r="F1198" t="str">
            <v>077 12 02</v>
          </cell>
          <cell r="G1198" t="str">
            <v>01402</v>
          </cell>
          <cell r="N1198">
            <v>13724</v>
          </cell>
          <cell r="P1198">
            <v>8004</v>
          </cell>
        </row>
        <row r="1199">
          <cell r="D1199" t="str">
            <v>ŽU</v>
          </cell>
          <cell r="F1199" t="str">
            <v>077 12 02</v>
          </cell>
          <cell r="G1199" t="str">
            <v>01402</v>
          </cell>
          <cell r="N1199">
            <v>13847</v>
          </cell>
          <cell r="P1199">
            <v>8075</v>
          </cell>
        </row>
        <row r="1200">
          <cell r="D1200" t="str">
            <v>STU</v>
          </cell>
          <cell r="F1200" t="str">
            <v>077 12 02</v>
          </cell>
          <cell r="G1200" t="str">
            <v>01402</v>
          </cell>
          <cell r="N1200">
            <v>17457</v>
          </cell>
          <cell r="P1200">
            <v>10181</v>
          </cell>
        </row>
        <row r="1201">
          <cell r="D1201" t="str">
            <v>STU</v>
          </cell>
          <cell r="F1201" t="str">
            <v>077 12 02</v>
          </cell>
          <cell r="G1201" t="str">
            <v>01402</v>
          </cell>
          <cell r="N1201">
            <v>16580</v>
          </cell>
          <cell r="P1201">
            <v>9670</v>
          </cell>
        </row>
        <row r="1202">
          <cell r="D1202" t="str">
            <v>ŽU</v>
          </cell>
          <cell r="F1202" t="str">
            <v>077 12 02</v>
          </cell>
          <cell r="G1202" t="str">
            <v>01402</v>
          </cell>
          <cell r="N1202">
            <v>12537</v>
          </cell>
          <cell r="P1202">
            <v>7311</v>
          </cell>
        </row>
        <row r="1203">
          <cell r="D1203" t="str">
            <v>TUKE</v>
          </cell>
          <cell r="F1203" t="str">
            <v>077 12 02</v>
          </cell>
          <cell r="G1203" t="str">
            <v>01402</v>
          </cell>
          <cell r="N1203">
            <v>15696</v>
          </cell>
          <cell r="P1203">
            <v>9156</v>
          </cell>
        </row>
        <row r="1204">
          <cell r="D1204" t="str">
            <v>TUKE</v>
          </cell>
          <cell r="F1204" t="str">
            <v>077 12 02</v>
          </cell>
          <cell r="G1204" t="str">
            <v>01402</v>
          </cell>
          <cell r="N1204">
            <v>15967</v>
          </cell>
          <cell r="P1204">
            <v>9312</v>
          </cell>
        </row>
        <row r="1205">
          <cell r="D1205" t="str">
            <v>STU</v>
          </cell>
          <cell r="F1205" t="str">
            <v>077 12 02</v>
          </cell>
          <cell r="G1205" t="str">
            <v>01402</v>
          </cell>
          <cell r="N1205">
            <v>9920</v>
          </cell>
          <cell r="P1205">
            <v>5785</v>
          </cell>
        </row>
        <row r="1206">
          <cell r="D1206" t="str">
            <v>ŽU</v>
          </cell>
          <cell r="F1206" t="str">
            <v>077 12 02</v>
          </cell>
          <cell r="G1206" t="str">
            <v>01402</v>
          </cell>
          <cell r="N1206">
            <v>16576</v>
          </cell>
          <cell r="P1206">
            <v>9668</v>
          </cell>
        </row>
        <row r="1207">
          <cell r="D1207" t="str">
            <v>TUKE</v>
          </cell>
          <cell r="F1207" t="str">
            <v>077 12 02</v>
          </cell>
          <cell r="G1207" t="str">
            <v>01402</v>
          </cell>
          <cell r="N1207">
            <v>13037</v>
          </cell>
          <cell r="P1207">
            <v>7604</v>
          </cell>
        </row>
        <row r="1208">
          <cell r="D1208" t="str">
            <v>ŽU</v>
          </cell>
          <cell r="F1208" t="str">
            <v>077 12 02</v>
          </cell>
          <cell r="G1208" t="str">
            <v>01402</v>
          </cell>
          <cell r="N1208">
            <v>15682</v>
          </cell>
          <cell r="P1208">
            <v>9146</v>
          </cell>
        </row>
        <row r="1209">
          <cell r="D1209" t="str">
            <v>UK</v>
          </cell>
          <cell r="F1209" t="str">
            <v>077 12 02</v>
          </cell>
          <cell r="G1209" t="str">
            <v>01402</v>
          </cell>
          <cell r="N1209">
            <v>8099</v>
          </cell>
          <cell r="P1209">
            <v>4722</v>
          </cell>
        </row>
        <row r="1210">
          <cell r="D1210" t="str">
            <v>STU</v>
          </cell>
          <cell r="F1210" t="str">
            <v>077 12 02</v>
          </cell>
          <cell r="G1210" t="str">
            <v>01402</v>
          </cell>
          <cell r="N1210">
            <v>9295</v>
          </cell>
          <cell r="P1210">
            <v>5420</v>
          </cell>
        </row>
        <row r="1211">
          <cell r="D1211" t="str">
            <v>TUKE</v>
          </cell>
          <cell r="F1211" t="str">
            <v>077 12 02</v>
          </cell>
          <cell r="G1211" t="str">
            <v>01402</v>
          </cell>
          <cell r="N1211">
            <v>14983</v>
          </cell>
          <cell r="P1211">
            <v>8738</v>
          </cell>
        </row>
        <row r="1212">
          <cell r="D1212" t="str">
            <v>STU</v>
          </cell>
          <cell r="F1212" t="str">
            <v>077 12 02</v>
          </cell>
          <cell r="G1212" t="str">
            <v>01402</v>
          </cell>
          <cell r="N1212">
            <v>7337</v>
          </cell>
          <cell r="P1212">
            <v>4279</v>
          </cell>
        </row>
        <row r="1213">
          <cell r="D1213" t="str">
            <v>ŽU</v>
          </cell>
          <cell r="F1213" t="str">
            <v>077 12 02</v>
          </cell>
          <cell r="G1213" t="str">
            <v>01402</v>
          </cell>
          <cell r="N1213">
            <v>12427</v>
          </cell>
          <cell r="P1213">
            <v>7247</v>
          </cell>
        </row>
        <row r="1214">
          <cell r="D1214" t="str">
            <v>TUKE</v>
          </cell>
          <cell r="F1214" t="str">
            <v>077 12 02</v>
          </cell>
          <cell r="G1214" t="str">
            <v>01402</v>
          </cell>
          <cell r="N1214">
            <v>14051</v>
          </cell>
          <cell r="P1214">
            <v>8194</v>
          </cell>
        </row>
        <row r="1215">
          <cell r="D1215" t="str">
            <v>TUKE</v>
          </cell>
          <cell r="F1215" t="str">
            <v>077 12 02</v>
          </cell>
          <cell r="G1215" t="str">
            <v>01402</v>
          </cell>
          <cell r="N1215">
            <v>13745</v>
          </cell>
          <cell r="P1215">
            <v>8017</v>
          </cell>
        </row>
        <row r="1216">
          <cell r="D1216" t="str">
            <v>TUKE</v>
          </cell>
          <cell r="F1216" t="str">
            <v>077 12 02</v>
          </cell>
          <cell r="G1216" t="str">
            <v>01402</v>
          </cell>
          <cell r="N1216">
            <v>11565</v>
          </cell>
          <cell r="P1216">
            <v>6744</v>
          </cell>
        </row>
        <row r="1217">
          <cell r="D1217" t="str">
            <v>STU</v>
          </cell>
          <cell r="F1217" t="str">
            <v>077 12 02</v>
          </cell>
          <cell r="G1217" t="str">
            <v>01402</v>
          </cell>
          <cell r="N1217">
            <v>7137</v>
          </cell>
          <cell r="P1217">
            <v>4161</v>
          </cell>
        </row>
        <row r="1218">
          <cell r="D1218" t="str">
            <v>TUKE</v>
          </cell>
          <cell r="F1218" t="str">
            <v>077 12 02</v>
          </cell>
          <cell r="G1218" t="str">
            <v>01402</v>
          </cell>
          <cell r="N1218">
            <v>12295</v>
          </cell>
          <cell r="P1218">
            <v>7170</v>
          </cell>
        </row>
        <row r="1219">
          <cell r="D1219" t="str">
            <v>TUKE</v>
          </cell>
          <cell r="F1219" t="str">
            <v>077 12 02</v>
          </cell>
          <cell r="G1219" t="str">
            <v>01402</v>
          </cell>
          <cell r="N1219">
            <v>11492</v>
          </cell>
          <cell r="P1219">
            <v>6702</v>
          </cell>
        </row>
        <row r="1220">
          <cell r="D1220" t="str">
            <v>TUKE</v>
          </cell>
          <cell r="F1220" t="str">
            <v>077 12 02</v>
          </cell>
          <cell r="G1220" t="str">
            <v>01402</v>
          </cell>
          <cell r="N1220">
            <v>12661</v>
          </cell>
          <cell r="P1220">
            <v>7385</v>
          </cell>
        </row>
        <row r="1221">
          <cell r="D1221" t="str">
            <v>SPU</v>
          </cell>
          <cell r="F1221" t="str">
            <v>077 12 02</v>
          </cell>
          <cell r="G1221" t="str">
            <v>01402</v>
          </cell>
          <cell r="N1221">
            <v>20447</v>
          </cell>
          <cell r="P1221">
            <v>11925</v>
          </cell>
        </row>
        <row r="1222">
          <cell r="D1222" t="str">
            <v>SPU</v>
          </cell>
          <cell r="F1222" t="str">
            <v>077 12 02</v>
          </cell>
          <cell r="G1222" t="str">
            <v>01402</v>
          </cell>
          <cell r="N1222">
            <v>20415</v>
          </cell>
          <cell r="P1222">
            <v>11908</v>
          </cell>
        </row>
        <row r="1223">
          <cell r="D1223" t="str">
            <v>TUZVO</v>
          </cell>
          <cell r="F1223" t="str">
            <v>077 12 02</v>
          </cell>
          <cell r="G1223" t="str">
            <v>01402</v>
          </cell>
          <cell r="N1223">
            <v>18538</v>
          </cell>
          <cell r="P1223">
            <v>10812</v>
          </cell>
        </row>
        <row r="1224">
          <cell r="D1224" t="str">
            <v>UVLF</v>
          </cell>
          <cell r="F1224" t="str">
            <v>077 12 02</v>
          </cell>
          <cell r="G1224" t="str">
            <v>01402</v>
          </cell>
          <cell r="N1224">
            <v>17691</v>
          </cell>
          <cell r="P1224">
            <v>10319</v>
          </cell>
        </row>
        <row r="1225">
          <cell r="D1225" t="str">
            <v>TUZVO</v>
          </cell>
          <cell r="F1225" t="str">
            <v>077 12 02</v>
          </cell>
          <cell r="G1225" t="str">
            <v>01402</v>
          </cell>
          <cell r="N1225">
            <v>15165</v>
          </cell>
          <cell r="P1225">
            <v>8844</v>
          </cell>
        </row>
        <row r="1226">
          <cell r="D1226" t="str">
            <v>SPU</v>
          </cell>
          <cell r="F1226" t="str">
            <v>077 12 02</v>
          </cell>
          <cell r="G1226" t="str">
            <v>01402</v>
          </cell>
          <cell r="N1226">
            <v>15926</v>
          </cell>
          <cell r="P1226">
            <v>9289</v>
          </cell>
        </row>
        <row r="1227">
          <cell r="D1227" t="str">
            <v>UKF</v>
          </cell>
          <cell r="F1227" t="str">
            <v>077 12 02</v>
          </cell>
          <cell r="G1227" t="str">
            <v>01402</v>
          </cell>
          <cell r="N1227">
            <v>15987</v>
          </cell>
          <cell r="P1227">
            <v>9325</v>
          </cell>
        </row>
        <row r="1228">
          <cell r="D1228" t="str">
            <v>UVLF</v>
          </cell>
          <cell r="F1228" t="str">
            <v>077 12 02</v>
          </cell>
          <cell r="G1228" t="str">
            <v>01402</v>
          </cell>
          <cell r="N1228">
            <v>17841</v>
          </cell>
          <cell r="P1228">
            <v>10405</v>
          </cell>
        </row>
        <row r="1229">
          <cell r="D1229" t="str">
            <v>UVLF</v>
          </cell>
          <cell r="F1229" t="str">
            <v>077 12 02</v>
          </cell>
          <cell r="G1229" t="str">
            <v>01402</v>
          </cell>
          <cell r="N1229">
            <v>17700</v>
          </cell>
          <cell r="P1229">
            <v>10325</v>
          </cell>
        </row>
        <row r="1230">
          <cell r="D1230" t="str">
            <v>TUZVO</v>
          </cell>
          <cell r="F1230" t="str">
            <v>077 12 02</v>
          </cell>
          <cell r="G1230" t="str">
            <v>01402</v>
          </cell>
          <cell r="N1230">
            <v>5249</v>
          </cell>
          <cell r="P1230">
            <v>3061</v>
          </cell>
        </row>
        <row r="1231">
          <cell r="D1231" t="str">
            <v>SPU</v>
          </cell>
          <cell r="F1231" t="str">
            <v>077 12 02</v>
          </cell>
          <cell r="G1231" t="str">
            <v>01402</v>
          </cell>
          <cell r="N1231">
            <v>11723</v>
          </cell>
          <cell r="P1231">
            <v>6836</v>
          </cell>
        </row>
        <row r="1232">
          <cell r="D1232" t="str">
            <v>PU</v>
          </cell>
          <cell r="F1232" t="str">
            <v>077 12 02</v>
          </cell>
          <cell r="G1232" t="str">
            <v>01402</v>
          </cell>
          <cell r="N1232">
            <v>17727</v>
          </cell>
          <cell r="P1232">
            <v>10340</v>
          </cell>
        </row>
        <row r="1233">
          <cell r="D1233" t="str">
            <v>TUZVO</v>
          </cell>
          <cell r="F1233" t="str">
            <v>077 12 02</v>
          </cell>
          <cell r="G1233" t="str">
            <v>01402</v>
          </cell>
          <cell r="N1233">
            <v>17513</v>
          </cell>
          <cell r="P1233">
            <v>10215</v>
          </cell>
        </row>
        <row r="1234">
          <cell r="D1234" t="str">
            <v>TUZVO</v>
          </cell>
          <cell r="F1234" t="str">
            <v>077 12 02</v>
          </cell>
          <cell r="G1234" t="str">
            <v>01402</v>
          </cell>
          <cell r="N1234">
            <v>11298</v>
          </cell>
          <cell r="P1234">
            <v>6589</v>
          </cell>
        </row>
        <row r="1235">
          <cell r="D1235" t="str">
            <v>SPU</v>
          </cell>
          <cell r="F1235" t="str">
            <v>077 12 02</v>
          </cell>
          <cell r="G1235" t="str">
            <v>01402</v>
          </cell>
          <cell r="N1235">
            <v>12456</v>
          </cell>
          <cell r="P1235">
            <v>7266</v>
          </cell>
        </row>
        <row r="1236">
          <cell r="D1236" t="str">
            <v>UK</v>
          </cell>
          <cell r="F1236" t="str">
            <v>077 12 02</v>
          </cell>
          <cell r="G1236" t="str">
            <v>01402</v>
          </cell>
          <cell r="N1236">
            <v>9632</v>
          </cell>
          <cell r="P1236">
            <v>5617</v>
          </cell>
        </row>
        <row r="1237">
          <cell r="D1237" t="str">
            <v>UVLF</v>
          </cell>
          <cell r="F1237" t="str">
            <v>077 12 02</v>
          </cell>
          <cell r="G1237" t="str">
            <v>01402</v>
          </cell>
          <cell r="N1237">
            <v>13664</v>
          </cell>
          <cell r="P1237">
            <v>7969</v>
          </cell>
        </row>
        <row r="1238">
          <cell r="D1238" t="str">
            <v>TUZVO</v>
          </cell>
          <cell r="F1238" t="str">
            <v>077 12 02</v>
          </cell>
          <cell r="G1238" t="str">
            <v>01402</v>
          </cell>
          <cell r="N1238">
            <v>8132</v>
          </cell>
          <cell r="P1238">
            <v>4742</v>
          </cell>
        </row>
        <row r="1239">
          <cell r="D1239" t="str">
            <v>UK</v>
          </cell>
          <cell r="F1239" t="str">
            <v>077 12 02</v>
          </cell>
          <cell r="G1239" t="str">
            <v>01402</v>
          </cell>
          <cell r="N1239">
            <v>14876</v>
          </cell>
          <cell r="P1239">
            <v>8676</v>
          </cell>
        </row>
        <row r="1240">
          <cell r="D1240" t="str">
            <v>UVLF</v>
          </cell>
          <cell r="F1240" t="str">
            <v>077 12 02</v>
          </cell>
          <cell r="G1240" t="str">
            <v>01402</v>
          </cell>
          <cell r="N1240">
            <v>9688</v>
          </cell>
          <cell r="P1240">
            <v>5650</v>
          </cell>
        </row>
        <row r="1241">
          <cell r="D1241" t="str">
            <v>UVLF</v>
          </cell>
          <cell r="F1241" t="str">
            <v>077 12 02</v>
          </cell>
          <cell r="G1241" t="str">
            <v>01402</v>
          </cell>
          <cell r="N1241">
            <v>7443</v>
          </cell>
          <cell r="P1241">
            <v>4341</v>
          </cell>
        </row>
        <row r="1242">
          <cell r="D1242" t="str">
            <v>SPU</v>
          </cell>
          <cell r="F1242" t="str">
            <v>077 12 02</v>
          </cell>
          <cell r="G1242" t="str">
            <v>01402</v>
          </cell>
          <cell r="N1242">
            <v>15026</v>
          </cell>
          <cell r="P1242">
            <v>8764</v>
          </cell>
        </row>
        <row r="1243">
          <cell r="D1243" t="str">
            <v>SPU</v>
          </cell>
          <cell r="F1243" t="str">
            <v>077 12 02</v>
          </cell>
          <cell r="G1243" t="str">
            <v>01402</v>
          </cell>
          <cell r="N1243">
            <v>3331</v>
          </cell>
          <cell r="P1243">
            <v>1941</v>
          </cell>
        </row>
        <row r="1244">
          <cell r="D1244" t="str">
            <v>SPU</v>
          </cell>
          <cell r="F1244" t="str">
            <v>077 12 02</v>
          </cell>
          <cell r="G1244" t="str">
            <v>01402</v>
          </cell>
          <cell r="N1244">
            <v>12963</v>
          </cell>
          <cell r="P1244">
            <v>7561</v>
          </cell>
        </row>
        <row r="1245">
          <cell r="D1245" t="str">
            <v>UVLF</v>
          </cell>
          <cell r="F1245" t="str">
            <v>077 12 02</v>
          </cell>
          <cell r="G1245" t="str">
            <v>01402</v>
          </cell>
          <cell r="N1245">
            <v>4127</v>
          </cell>
          <cell r="P1245">
            <v>2405</v>
          </cell>
        </row>
        <row r="1246">
          <cell r="D1246" t="str">
            <v>UK</v>
          </cell>
          <cell r="F1246" t="str">
            <v>077 12 02</v>
          </cell>
          <cell r="G1246" t="str">
            <v>01402</v>
          </cell>
          <cell r="N1246">
            <v>9674</v>
          </cell>
          <cell r="P1246">
            <v>5642</v>
          </cell>
        </row>
        <row r="1247">
          <cell r="D1247" t="str">
            <v>TUZVO</v>
          </cell>
          <cell r="F1247" t="str">
            <v>077 12 02</v>
          </cell>
          <cell r="G1247" t="str">
            <v>01402</v>
          </cell>
          <cell r="N1247">
            <v>9920</v>
          </cell>
          <cell r="P1247">
            <v>5785</v>
          </cell>
        </row>
        <row r="1248">
          <cell r="D1248" t="str">
            <v>UVLF</v>
          </cell>
          <cell r="F1248" t="str">
            <v>077 12 02</v>
          </cell>
          <cell r="G1248" t="str">
            <v>01402</v>
          </cell>
          <cell r="N1248">
            <v>11637</v>
          </cell>
          <cell r="P1248">
            <v>6786</v>
          </cell>
        </row>
        <row r="1249">
          <cell r="D1249" t="str">
            <v>SPU</v>
          </cell>
          <cell r="F1249" t="str">
            <v>077 12 02</v>
          </cell>
          <cell r="G1249" t="str">
            <v>01402</v>
          </cell>
          <cell r="N1249">
            <v>12502</v>
          </cell>
          <cell r="P1249">
            <v>7291</v>
          </cell>
        </row>
        <row r="1250">
          <cell r="D1250" t="str">
            <v>UVLF</v>
          </cell>
          <cell r="F1250" t="str">
            <v>077 12 02</v>
          </cell>
          <cell r="G1250" t="str">
            <v>01402</v>
          </cell>
          <cell r="N1250">
            <v>9842</v>
          </cell>
          <cell r="P1250">
            <v>5740</v>
          </cell>
        </row>
        <row r="1251">
          <cell r="D1251" t="str">
            <v>UK</v>
          </cell>
          <cell r="F1251" t="str">
            <v>077 12 02</v>
          </cell>
          <cell r="G1251" t="str">
            <v>01402</v>
          </cell>
          <cell r="N1251">
            <v>7897</v>
          </cell>
          <cell r="P1251">
            <v>4606</v>
          </cell>
        </row>
        <row r="1252">
          <cell r="D1252" t="str">
            <v>UVLF</v>
          </cell>
          <cell r="F1252" t="str">
            <v>077 12 02</v>
          </cell>
          <cell r="G1252" t="str">
            <v>01402</v>
          </cell>
          <cell r="N1252">
            <v>8122</v>
          </cell>
          <cell r="P1252">
            <v>4736</v>
          </cell>
        </row>
        <row r="1253">
          <cell r="D1253" t="str">
            <v>STU</v>
          </cell>
          <cell r="F1253" t="str">
            <v>077 12 02</v>
          </cell>
          <cell r="G1253" t="str">
            <v>01402</v>
          </cell>
          <cell r="N1253">
            <v>9153</v>
          </cell>
          <cell r="P1253">
            <v>5337</v>
          </cell>
        </row>
        <row r="1254">
          <cell r="D1254" t="str">
            <v>UK</v>
          </cell>
          <cell r="F1254" t="str">
            <v>077 12 02</v>
          </cell>
          <cell r="G1254" t="str">
            <v>01402</v>
          </cell>
          <cell r="N1254">
            <v>22030</v>
          </cell>
          <cell r="P1254">
            <v>12849</v>
          </cell>
        </row>
        <row r="1255">
          <cell r="D1255" t="str">
            <v>UK</v>
          </cell>
          <cell r="F1255" t="str">
            <v>077 12 02</v>
          </cell>
          <cell r="G1255" t="str">
            <v>01402</v>
          </cell>
          <cell r="N1255">
            <v>8261</v>
          </cell>
          <cell r="P1255">
            <v>4818</v>
          </cell>
        </row>
        <row r="1256">
          <cell r="D1256" t="str">
            <v>UPJŠ</v>
          </cell>
          <cell r="F1256" t="str">
            <v>077 12 02</v>
          </cell>
          <cell r="G1256" t="str">
            <v>01402</v>
          </cell>
          <cell r="N1256">
            <v>19214</v>
          </cell>
          <cell r="P1256">
            <v>11207</v>
          </cell>
        </row>
        <row r="1257">
          <cell r="D1257" t="str">
            <v>STU</v>
          </cell>
          <cell r="F1257" t="str">
            <v>077 12 02</v>
          </cell>
          <cell r="G1257" t="str">
            <v>01402</v>
          </cell>
          <cell r="N1257">
            <v>7839</v>
          </cell>
          <cell r="P1257">
            <v>4572</v>
          </cell>
        </row>
        <row r="1258">
          <cell r="D1258" t="str">
            <v>UK</v>
          </cell>
          <cell r="F1258" t="str">
            <v>077 12 02</v>
          </cell>
          <cell r="G1258" t="str">
            <v>01402</v>
          </cell>
          <cell r="N1258">
            <v>19712</v>
          </cell>
          <cell r="P1258">
            <v>11497</v>
          </cell>
        </row>
        <row r="1259">
          <cell r="D1259" t="str">
            <v>UVLF</v>
          </cell>
          <cell r="F1259" t="str">
            <v>077 12 02</v>
          </cell>
          <cell r="G1259" t="str">
            <v>01402</v>
          </cell>
          <cell r="N1259">
            <v>13518</v>
          </cell>
          <cell r="P1259">
            <v>7884</v>
          </cell>
        </row>
        <row r="1260">
          <cell r="D1260" t="str">
            <v>UK</v>
          </cell>
          <cell r="F1260" t="str">
            <v>077 12 02</v>
          </cell>
          <cell r="G1260" t="str">
            <v>01402</v>
          </cell>
          <cell r="N1260">
            <v>19437</v>
          </cell>
          <cell r="P1260">
            <v>11336</v>
          </cell>
        </row>
        <row r="1261">
          <cell r="D1261" t="str">
            <v>UK</v>
          </cell>
          <cell r="F1261" t="str">
            <v>077 12 02</v>
          </cell>
          <cell r="G1261" t="str">
            <v>01402</v>
          </cell>
          <cell r="N1261">
            <v>18902</v>
          </cell>
          <cell r="P1261">
            <v>11025</v>
          </cell>
        </row>
        <row r="1262">
          <cell r="D1262" t="str">
            <v>STU</v>
          </cell>
          <cell r="F1262" t="str">
            <v>077 12 02</v>
          </cell>
          <cell r="G1262" t="str">
            <v>01402</v>
          </cell>
          <cell r="N1262">
            <v>17828</v>
          </cell>
          <cell r="P1262">
            <v>10398</v>
          </cell>
        </row>
        <row r="1263">
          <cell r="D1263" t="str">
            <v>UK</v>
          </cell>
          <cell r="F1263" t="str">
            <v>077 12 02</v>
          </cell>
          <cell r="G1263" t="str">
            <v>01402</v>
          </cell>
          <cell r="N1263">
            <v>18243</v>
          </cell>
          <cell r="P1263">
            <v>10641</v>
          </cell>
        </row>
        <row r="1264">
          <cell r="D1264" t="str">
            <v>UK</v>
          </cell>
          <cell r="F1264" t="str">
            <v>077 12 02</v>
          </cell>
          <cell r="G1264" t="str">
            <v>01402</v>
          </cell>
          <cell r="N1264">
            <v>18661</v>
          </cell>
          <cell r="P1264">
            <v>10885</v>
          </cell>
        </row>
        <row r="1265">
          <cell r="D1265" t="str">
            <v>UK</v>
          </cell>
          <cell r="F1265" t="str">
            <v>077 12 02</v>
          </cell>
          <cell r="G1265" t="str">
            <v>01402</v>
          </cell>
          <cell r="N1265">
            <v>11440</v>
          </cell>
          <cell r="P1265">
            <v>6672</v>
          </cell>
        </row>
        <row r="1266">
          <cell r="D1266" t="str">
            <v>UPJŠ</v>
          </cell>
          <cell r="F1266" t="str">
            <v>077 12 02</v>
          </cell>
          <cell r="G1266" t="str">
            <v>01402</v>
          </cell>
          <cell r="N1266">
            <v>17907</v>
          </cell>
          <cell r="P1266">
            <v>10445</v>
          </cell>
        </row>
        <row r="1267">
          <cell r="D1267" t="str">
            <v>UK</v>
          </cell>
          <cell r="F1267" t="str">
            <v>077 12 02</v>
          </cell>
          <cell r="G1267" t="str">
            <v>01402</v>
          </cell>
          <cell r="N1267">
            <v>10364</v>
          </cell>
          <cell r="P1267">
            <v>6044</v>
          </cell>
        </row>
        <row r="1268">
          <cell r="D1268" t="str">
            <v>UK</v>
          </cell>
          <cell r="F1268" t="str">
            <v>077 12 02</v>
          </cell>
          <cell r="G1268" t="str">
            <v>01402</v>
          </cell>
          <cell r="N1268">
            <v>18067</v>
          </cell>
          <cell r="P1268">
            <v>10537</v>
          </cell>
        </row>
        <row r="1269">
          <cell r="D1269" t="str">
            <v>UK</v>
          </cell>
          <cell r="F1269" t="str">
            <v>077 12 02</v>
          </cell>
          <cell r="G1269" t="str">
            <v>01402</v>
          </cell>
          <cell r="N1269">
            <v>7403</v>
          </cell>
          <cell r="P1269">
            <v>4316</v>
          </cell>
        </row>
        <row r="1270">
          <cell r="D1270" t="str">
            <v>UK</v>
          </cell>
          <cell r="F1270" t="str">
            <v>077 12 02</v>
          </cell>
          <cell r="G1270" t="str">
            <v>01402</v>
          </cell>
          <cell r="N1270">
            <v>17319</v>
          </cell>
          <cell r="P1270">
            <v>10102</v>
          </cell>
        </row>
        <row r="1271">
          <cell r="D1271" t="str">
            <v>UK</v>
          </cell>
          <cell r="F1271" t="str">
            <v>077 12 02</v>
          </cell>
          <cell r="G1271" t="str">
            <v>01402</v>
          </cell>
          <cell r="N1271">
            <v>16727</v>
          </cell>
          <cell r="P1271">
            <v>9755</v>
          </cell>
        </row>
        <row r="1272">
          <cell r="D1272" t="str">
            <v>UK</v>
          </cell>
          <cell r="F1272" t="str">
            <v>077 12 02</v>
          </cell>
          <cell r="G1272" t="str">
            <v>01402</v>
          </cell>
          <cell r="N1272">
            <v>4153</v>
          </cell>
          <cell r="P1272">
            <v>2422</v>
          </cell>
        </row>
        <row r="1273">
          <cell r="D1273" t="str">
            <v>UK</v>
          </cell>
          <cell r="F1273" t="str">
            <v>077 12 02</v>
          </cell>
          <cell r="G1273" t="str">
            <v>01402</v>
          </cell>
          <cell r="N1273">
            <v>16541</v>
          </cell>
          <cell r="P1273">
            <v>9648</v>
          </cell>
        </row>
        <row r="1274">
          <cell r="D1274" t="str">
            <v>UPJŠ</v>
          </cell>
          <cell r="F1274" t="str">
            <v>077 12 02</v>
          </cell>
          <cell r="G1274" t="str">
            <v>01402</v>
          </cell>
          <cell r="N1274">
            <v>9934</v>
          </cell>
          <cell r="P1274">
            <v>5793</v>
          </cell>
        </row>
        <row r="1275">
          <cell r="D1275" t="str">
            <v>UK</v>
          </cell>
          <cell r="F1275" t="str">
            <v>077 12 02</v>
          </cell>
          <cell r="G1275" t="str">
            <v>01402</v>
          </cell>
          <cell r="N1275">
            <v>16475</v>
          </cell>
          <cell r="P1275">
            <v>9608</v>
          </cell>
        </row>
        <row r="1276">
          <cell r="D1276" t="str">
            <v>UK</v>
          </cell>
          <cell r="F1276" t="str">
            <v>077 12 02</v>
          </cell>
          <cell r="G1276" t="str">
            <v>01402</v>
          </cell>
          <cell r="N1276">
            <v>15356</v>
          </cell>
          <cell r="P1276">
            <v>8956</v>
          </cell>
        </row>
        <row r="1277">
          <cell r="D1277" t="str">
            <v>UK</v>
          </cell>
          <cell r="F1277" t="str">
            <v>077 12 02</v>
          </cell>
          <cell r="G1277" t="str">
            <v>01402</v>
          </cell>
          <cell r="N1277">
            <v>9250</v>
          </cell>
          <cell r="P1277">
            <v>5394</v>
          </cell>
        </row>
        <row r="1278">
          <cell r="D1278" t="str">
            <v>UK</v>
          </cell>
          <cell r="F1278" t="str">
            <v>077 12 02</v>
          </cell>
          <cell r="G1278" t="str">
            <v>01402</v>
          </cell>
          <cell r="N1278">
            <v>15940</v>
          </cell>
          <cell r="P1278">
            <v>9297</v>
          </cell>
        </row>
        <row r="1279">
          <cell r="D1279" t="str">
            <v>UK</v>
          </cell>
          <cell r="F1279" t="str">
            <v>077 12 02</v>
          </cell>
          <cell r="G1279" t="str">
            <v>01402</v>
          </cell>
          <cell r="N1279">
            <v>15664</v>
          </cell>
          <cell r="P1279">
            <v>9136</v>
          </cell>
        </row>
        <row r="1280">
          <cell r="D1280" t="str">
            <v>UK</v>
          </cell>
          <cell r="F1280" t="str">
            <v>077 12 02</v>
          </cell>
          <cell r="G1280" t="str">
            <v>01402</v>
          </cell>
          <cell r="N1280">
            <v>13993</v>
          </cell>
          <cell r="P1280">
            <v>8162</v>
          </cell>
        </row>
        <row r="1281">
          <cell r="D1281" t="str">
            <v>UK</v>
          </cell>
          <cell r="F1281" t="str">
            <v>077 12 02</v>
          </cell>
          <cell r="G1281" t="str">
            <v>01402</v>
          </cell>
          <cell r="N1281">
            <v>9147</v>
          </cell>
          <cell r="P1281">
            <v>5335</v>
          </cell>
        </row>
        <row r="1282">
          <cell r="D1282" t="str">
            <v>UK</v>
          </cell>
          <cell r="F1282" t="str">
            <v>077 12 02</v>
          </cell>
          <cell r="G1282" t="str">
            <v>01402</v>
          </cell>
          <cell r="N1282">
            <v>14838</v>
          </cell>
          <cell r="P1282">
            <v>8654</v>
          </cell>
        </row>
        <row r="1283">
          <cell r="D1283" t="str">
            <v>UK</v>
          </cell>
          <cell r="F1283" t="str">
            <v>077 12 02</v>
          </cell>
          <cell r="G1283" t="str">
            <v>01402</v>
          </cell>
          <cell r="N1283">
            <v>9317</v>
          </cell>
          <cell r="P1283">
            <v>5434</v>
          </cell>
        </row>
        <row r="1284">
          <cell r="D1284" t="str">
            <v>UK</v>
          </cell>
          <cell r="F1284" t="str">
            <v>077 12 02</v>
          </cell>
          <cell r="G1284" t="str">
            <v>01402</v>
          </cell>
          <cell r="N1284">
            <v>14300</v>
          </cell>
          <cell r="P1284">
            <v>8340</v>
          </cell>
        </row>
        <row r="1285">
          <cell r="D1285" t="str">
            <v>UK</v>
          </cell>
          <cell r="F1285" t="str">
            <v>077 12 02</v>
          </cell>
          <cell r="G1285" t="str">
            <v>01402</v>
          </cell>
          <cell r="N1285">
            <v>8636</v>
          </cell>
          <cell r="P1285">
            <v>5036</v>
          </cell>
        </row>
        <row r="1286">
          <cell r="D1286" t="str">
            <v>UPJŠ</v>
          </cell>
          <cell r="F1286" t="str">
            <v>077 12 02</v>
          </cell>
          <cell r="G1286" t="str">
            <v>01402</v>
          </cell>
          <cell r="N1286">
            <v>13903</v>
          </cell>
          <cell r="P1286">
            <v>8108</v>
          </cell>
        </row>
        <row r="1287">
          <cell r="D1287" t="str">
            <v>UK</v>
          </cell>
          <cell r="F1287" t="str">
            <v>077 12 02</v>
          </cell>
          <cell r="G1287" t="str">
            <v>01402</v>
          </cell>
          <cell r="N1287">
            <v>9836</v>
          </cell>
          <cell r="P1287">
            <v>5736</v>
          </cell>
        </row>
        <row r="1288">
          <cell r="D1288" t="str">
            <v>UPJŠ</v>
          </cell>
          <cell r="F1288" t="str">
            <v>077 12 02</v>
          </cell>
          <cell r="G1288" t="str">
            <v>01402</v>
          </cell>
          <cell r="N1288">
            <v>13262</v>
          </cell>
          <cell r="P1288">
            <v>7735</v>
          </cell>
        </row>
        <row r="1289">
          <cell r="D1289" t="str">
            <v>UPJŠ</v>
          </cell>
          <cell r="F1289" t="str">
            <v>077 12 02</v>
          </cell>
          <cell r="G1289" t="str">
            <v>01402</v>
          </cell>
          <cell r="N1289">
            <v>12965</v>
          </cell>
          <cell r="P1289">
            <v>7562</v>
          </cell>
        </row>
        <row r="1290">
          <cell r="D1290" t="str">
            <v>UK</v>
          </cell>
          <cell r="F1290" t="str">
            <v>077 12 02</v>
          </cell>
          <cell r="G1290" t="str">
            <v>01402</v>
          </cell>
          <cell r="N1290">
            <v>10843</v>
          </cell>
          <cell r="P1290">
            <v>6323</v>
          </cell>
        </row>
        <row r="1291">
          <cell r="D1291" t="str">
            <v>UK</v>
          </cell>
          <cell r="F1291" t="str">
            <v>077 12 02</v>
          </cell>
          <cell r="G1291" t="str">
            <v>01402</v>
          </cell>
          <cell r="N1291">
            <v>9409</v>
          </cell>
          <cell r="P1291">
            <v>5488</v>
          </cell>
        </row>
        <row r="1292">
          <cell r="D1292" t="str">
            <v>UMB</v>
          </cell>
          <cell r="F1292" t="str">
            <v>077 12 02</v>
          </cell>
          <cell r="G1292" t="str">
            <v>01402</v>
          </cell>
          <cell r="N1292">
            <v>6367</v>
          </cell>
          <cell r="P1292">
            <v>3712</v>
          </cell>
        </row>
        <row r="1293">
          <cell r="D1293" t="str">
            <v>PU</v>
          </cell>
          <cell r="F1293" t="str">
            <v>077 12 02</v>
          </cell>
          <cell r="G1293" t="str">
            <v>01402</v>
          </cell>
          <cell r="N1293">
            <v>10877</v>
          </cell>
          <cell r="P1293">
            <v>6344</v>
          </cell>
        </row>
        <row r="1294">
          <cell r="D1294" t="str">
            <v>TVU</v>
          </cell>
          <cell r="F1294" t="str">
            <v>077 12 02</v>
          </cell>
          <cell r="G1294" t="str">
            <v>01402</v>
          </cell>
          <cell r="N1294">
            <v>8085</v>
          </cell>
          <cell r="P1294">
            <v>4714</v>
          </cell>
        </row>
        <row r="1295">
          <cell r="D1295" t="str">
            <v>UMB</v>
          </cell>
          <cell r="F1295" t="str">
            <v>077 12 02</v>
          </cell>
          <cell r="G1295" t="str">
            <v>01402</v>
          </cell>
          <cell r="N1295">
            <v>5604</v>
          </cell>
          <cell r="P1295">
            <v>3269</v>
          </cell>
        </row>
        <row r="1296">
          <cell r="D1296" t="str">
            <v>TVU</v>
          </cell>
          <cell r="F1296" t="str">
            <v>077 12 02</v>
          </cell>
          <cell r="G1296" t="str">
            <v>01402</v>
          </cell>
          <cell r="N1296">
            <v>4546</v>
          </cell>
          <cell r="P1296">
            <v>2650</v>
          </cell>
        </row>
        <row r="1297">
          <cell r="D1297" t="str">
            <v>UKF</v>
          </cell>
          <cell r="F1297" t="str">
            <v>077 12 02</v>
          </cell>
          <cell r="G1297" t="str">
            <v>01402</v>
          </cell>
          <cell r="N1297">
            <v>8439</v>
          </cell>
          <cell r="P1297">
            <v>4922</v>
          </cell>
        </row>
        <row r="1298">
          <cell r="D1298" t="str">
            <v>UKF</v>
          </cell>
          <cell r="F1298" t="str">
            <v>077 12 02</v>
          </cell>
          <cell r="G1298" t="str">
            <v>01402</v>
          </cell>
          <cell r="N1298">
            <v>1058</v>
          </cell>
          <cell r="P1298">
            <v>616</v>
          </cell>
        </row>
        <row r="1299">
          <cell r="D1299" t="str">
            <v>UK</v>
          </cell>
          <cell r="F1299" t="str">
            <v>077 12 02</v>
          </cell>
          <cell r="G1299" t="str">
            <v>01402</v>
          </cell>
          <cell r="N1299">
            <v>3877</v>
          </cell>
          <cell r="P1299">
            <v>2261</v>
          </cell>
        </row>
        <row r="1300">
          <cell r="D1300" t="str">
            <v>PU</v>
          </cell>
          <cell r="F1300" t="str">
            <v>077 12 02</v>
          </cell>
          <cell r="G1300" t="str">
            <v>01402</v>
          </cell>
          <cell r="N1300">
            <v>5584</v>
          </cell>
          <cell r="P1300">
            <v>3256</v>
          </cell>
        </row>
        <row r="1301">
          <cell r="D1301" t="str">
            <v>TVU</v>
          </cell>
          <cell r="F1301" t="str">
            <v>077 12 02</v>
          </cell>
          <cell r="G1301" t="str">
            <v>01402</v>
          </cell>
          <cell r="N1301">
            <v>11724</v>
          </cell>
          <cell r="P1301">
            <v>6839</v>
          </cell>
        </row>
        <row r="1302">
          <cell r="D1302" t="str">
            <v>UK</v>
          </cell>
          <cell r="F1302" t="str">
            <v>077 12 02</v>
          </cell>
          <cell r="G1302" t="str">
            <v>01402</v>
          </cell>
          <cell r="N1302">
            <v>5484</v>
          </cell>
          <cell r="P1302">
            <v>3199</v>
          </cell>
        </row>
        <row r="1303">
          <cell r="D1303" t="str">
            <v>UK</v>
          </cell>
          <cell r="F1303" t="str">
            <v>077 12 02</v>
          </cell>
          <cell r="G1303" t="str">
            <v>01402</v>
          </cell>
          <cell r="N1303">
            <v>8754</v>
          </cell>
          <cell r="P1303">
            <v>5105</v>
          </cell>
        </row>
        <row r="1304">
          <cell r="D1304" t="str">
            <v>UK</v>
          </cell>
          <cell r="F1304" t="str">
            <v>077 12 02</v>
          </cell>
          <cell r="G1304" t="str">
            <v>01402</v>
          </cell>
          <cell r="N1304">
            <v>1595</v>
          </cell>
          <cell r="P1304">
            <v>928</v>
          </cell>
        </row>
        <row r="1305">
          <cell r="D1305" t="str">
            <v>UK</v>
          </cell>
          <cell r="F1305" t="str">
            <v>077 12 02</v>
          </cell>
          <cell r="G1305" t="str">
            <v>01402</v>
          </cell>
          <cell r="N1305">
            <v>1726</v>
          </cell>
          <cell r="P1305">
            <v>1005</v>
          </cell>
        </row>
        <row r="1306">
          <cell r="D1306" t="str">
            <v>UMB</v>
          </cell>
          <cell r="F1306" t="str">
            <v>077 12 02</v>
          </cell>
          <cell r="G1306" t="str">
            <v>01402</v>
          </cell>
          <cell r="N1306">
            <v>7392</v>
          </cell>
          <cell r="P1306">
            <v>4312</v>
          </cell>
        </row>
        <row r="1307">
          <cell r="D1307" t="str">
            <v>UKF</v>
          </cell>
          <cell r="F1307" t="str">
            <v>077 12 02</v>
          </cell>
          <cell r="G1307" t="str">
            <v>01402</v>
          </cell>
          <cell r="N1307">
            <v>8565</v>
          </cell>
          <cell r="P1307">
            <v>4994</v>
          </cell>
        </row>
        <row r="1308">
          <cell r="D1308" t="str">
            <v>UK</v>
          </cell>
          <cell r="F1308" t="str">
            <v>077 12 02</v>
          </cell>
          <cell r="G1308" t="str">
            <v>01402</v>
          </cell>
          <cell r="N1308">
            <v>12108</v>
          </cell>
          <cell r="P1308">
            <v>7063</v>
          </cell>
        </row>
        <row r="1309">
          <cell r="D1309" t="str">
            <v>UK</v>
          </cell>
          <cell r="F1309" t="str">
            <v>077 12 02</v>
          </cell>
          <cell r="G1309" t="str">
            <v>01402</v>
          </cell>
          <cell r="N1309">
            <v>2884</v>
          </cell>
          <cell r="P1309">
            <v>1681</v>
          </cell>
        </row>
        <row r="1310">
          <cell r="D1310" t="str">
            <v>UK</v>
          </cell>
          <cell r="F1310" t="str">
            <v>077 12 02</v>
          </cell>
          <cell r="G1310" t="str">
            <v>01402</v>
          </cell>
          <cell r="N1310">
            <v>6371</v>
          </cell>
          <cell r="P1310">
            <v>3714</v>
          </cell>
        </row>
        <row r="1311">
          <cell r="D1311" t="str">
            <v>UMB</v>
          </cell>
          <cell r="F1311" t="str">
            <v>077 12 02</v>
          </cell>
          <cell r="G1311" t="str">
            <v>01402</v>
          </cell>
          <cell r="N1311">
            <v>6381</v>
          </cell>
          <cell r="P1311">
            <v>3720</v>
          </cell>
        </row>
        <row r="1312">
          <cell r="D1312" t="str">
            <v>UK</v>
          </cell>
          <cell r="F1312" t="str">
            <v>077 12 02</v>
          </cell>
          <cell r="G1312" t="str">
            <v>01402</v>
          </cell>
          <cell r="N1312">
            <v>1548</v>
          </cell>
          <cell r="P1312">
            <v>903</v>
          </cell>
        </row>
        <row r="1313">
          <cell r="D1313" t="str">
            <v>UK</v>
          </cell>
          <cell r="F1313" t="str">
            <v>077 12 02</v>
          </cell>
          <cell r="G1313" t="str">
            <v>01402</v>
          </cell>
          <cell r="N1313">
            <v>3625</v>
          </cell>
          <cell r="P1313">
            <v>2114</v>
          </cell>
        </row>
        <row r="1314">
          <cell r="D1314" t="str">
            <v>TVU</v>
          </cell>
          <cell r="F1314" t="str">
            <v>077 12 02</v>
          </cell>
          <cell r="G1314" t="str">
            <v>01402</v>
          </cell>
          <cell r="N1314">
            <v>2286</v>
          </cell>
          <cell r="P1314">
            <v>1332</v>
          </cell>
        </row>
        <row r="1315">
          <cell r="D1315" t="str">
            <v>STU</v>
          </cell>
          <cell r="F1315" t="str">
            <v>077 12 02</v>
          </cell>
          <cell r="G1315" t="str">
            <v>01402</v>
          </cell>
          <cell r="N1315">
            <v>9111</v>
          </cell>
          <cell r="P1315">
            <v>5314</v>
          </cell>
        </row>
        <row r="1316">
          <cell r="D1316" t="str">
            <v>UK</v>
          </cell>
          <cell r="F1316" t="str">
            <v>077 12 02</v>
          </cell>
          <cell r="G1316" t="str">
            <v>01402</v>
          </cell>
          <cell r="N1316">
            <v>2115</v>
          </cell>
          <cell r="P1316">
            <v>1233</v>
          </cell>
        </row>
        <row r="1317">
          <cell r="D1317" t="str">
            <v>UCM</v>
          </cell>
          <cell r="F1317" t="str">
            <v>077 12 02</v>
          </cell>
          <cell r="G1317" t="str">
            <v>01402</v>
          </cell>
          <cell r="N1317">
            <v>1166</v>
          </cell>
          <cell r="P1317">
            <v>679</v>
          </cell>
        </row>
        <row r="1318">
          <cell r="D1318" t="str">
            <v>UCM</v>
          </cell>
          <cell r="F1318" t="str">
            <v>077 12 02</v>
          </cell>
          <cell r="G1318" t="str">
            <v>01402</v>
          </cell>
          <cell r="N1318">
            <v>2537</v>
          </cell>
          <cell r="P1318">
            <v>1479</v>
          </cell>
        </row>
        <row r="1319">
          <cell r="D1319" t="str">
            <v>UPJŠ</v>
          </cell>
          <cell r="F1319" t="str">
            <v>077 12 02</v>
          </cell>
          <cell r="G1319" t="str">
            <v>01402</v>
          </cell>
          <cell r="N1319">
            <v>3801</v>
          </cell>
          <cell r="P1319">
            <v>2215</v>
          </cell>
        </row>
        <row r="1320">
          <cell r="D1320" t="str">
            <v>TVU</v>
          </cell>
          <cell r="F1320" t="str">
            <v>077 12 02</v>
          </cell>
          <cell r="G1320" t="str">
            <v>01402</v>
          </cell>
          <cell r="N1320">
            <v>10431</v>
          </cell>
          <cell r="P1320">
            <v>6084</v>
          </cell>
        </row>
        <row r="1321">
          <cell r="D1321" t="str">
            <v>UPJŠ</v>
          </cell>
          <cell r="F1321" t="str">
            <v>077 12 02</v>
          </cell>
          <cell r="G1321" t="str">
            <v>01402</v>
          </cell>
          <cell r="N1321">
            <v>15964</v>
          </cell>
          <cell r="P1321">
            <v>9311</v>
          </cell>
        </row>
        <row r="1322">
          <cell r="D1322" t="str">
            <v>UMB</v>
          </cell>
          <cell r="F1322" t="str">
            <v>077 12 02</v>
          </cell>
          <cell r="G1322" t="str">
            <v>01402</v>
          </cell>
          <cell r="N1322">
            <v>5274</v>
          </cell>
          <cell r="P1322">
            <v>3075</v>
          </cell>
        </row>
        <row r="1323">
          <cell r="D1323" t="str">
            <v>UK</v>
          </cell>
          <cell r="F1323" t="str">
            <v>077 12 02</v>
          </cell>
          <cell r="G1323" t="str">
            <v>01402</v>
          </cell>
          <cell r="N1323">
            <v>9486</v>
          </cell>
          <cell r="P1323">
            <v>5532</v>
          </cell>
        </row>
        <row r="1324">
          <cell r="D1324" t="str">
            <v>UMB</v>
          </cell>
          <cell r="F1324" t="str">
            <v>077 12 02</v>
          </cell>
          <cell r="G1324" t="str">
            <v>01402</v>
          </cell>
          <cell r="N1324">
            <v>15324</v>
          </cell>
          <cell r="P1324">
            <v>8939</v>
          </cell>
        </row>
        <row r="1325">
          <cell r="D1325" t="str">
            <v>KU</v>
          </cell>
          <cell r="F1325" t="str">
            <v>077 12 02</v>
          </cell>
          <cell r="G1325" t="str">
            <v>01402</v>
          </cell>
          <cell r="N1325">
            <v>2788</v>
          </cell>
          <cell r="P1325">
            <v>1625</v>
          </cell>
        </row>
        <row r="1326">
          <cell r="D1326" t="str">
            <v>PU</v>
          </cell>
          <cell r="F1326" t="str">
            <v>077 12 02</v>
          </cell>
          <cell r="G1326" t="str">
            <v>01402</v>
          </cell>
          <cell r="N1326">
            <v>10446</v>
          </cell>
          <cell r="P1326">
            <v>6092</v>
          </cell>
        </row>
        <row r="1327">
          <cell r="D1327" t="str">
            <v>TVU</v>
          </cell>
          <cell r="F1327" t="str">
            <v>077 12 02</v>
          </cell>
          <cell r="G1327" t="str">
            <v>01402</v>
          </cell>
          <cell r="N1327">
            <v>7712</v>
          </cell>
          <cell r="P1327">
            <v>4497</v>
          </cell>
        </row>
        <row r="1328">
          <cell r="D1328" t="str">
            <v>UK</v>
          </cell>
          <cell r="F1328" t="str">
            <v>077 12 02</v>
          </cell>
          <cell r="G1328" t="str">
            <v>01402</v>
          </cell>
          <cell r="N1328">
            <v>9329</v>
          </cell>
          <cell r="P1328">
            <v>5441</v>
          </cell>
        </row>
        <row r="1329">
          <cell r="D1329" t="str">
            <v>UK</v>
          </cell>
          <cell r="F1329" t="str">
            <v>077 12 02</v>
          </cell>
          <cell r="G1329" t="str">
            <v>01402</v>
          </cell>
          <cell r="N1329">
            <v>17342</v>
          </cell>
          <cell r="P1329">
            <v>10115</v>
          </cell>
        </row>
        <row r="1330">
          <cell r="D1330" t="str">
            <v>UK</v>
          </cell>
          <cell r="F1330" t="str">
            <v>077 12 02</v>
          </cell>
          <cell r="G1330" t="str">
            <v>01402</v>
          </cell>
          <cell r="N1330">
            <v>5388</v>
          </cell>
          <cell r="P1330">
            <v>3143</v>
          </cell>
        </row>
        <row r="1331">
          <cell r="D1331" t="str">
            <v>UMB</v>
          </cell>
          <cell r="F1331" t="str">
            <v>077 12 02</v>
          </cell>
          <cell r="G1331" t="str">
            <v>01402</v>
          </cell>
          <cell r="N1331">
            <v>8208</v>
          </cell>
          <cell r="P1331">
            <v>4788</v>
          </cell>
        </row>
        <row r="1332">
          <cell r="D1332" t="str">
            <v>UKF</v>
          </cell>
          <cell r="F1332" t="str">
            <v>077 12 02</v>
          </cell>
          <cell r="G1332" t="str">
            <v>01402</v>
          </cell>
          <cell r="N1332">
            <v>5057</v>
          </cell>
          <cell r="P1332">
            <v>2949</v>
          </cell>
        </row>
        <row r="1333">
          <cell r="D1333" t="str">
            <v>UK</v>
          </cell>
          <cell r="F1333" t="str">
            <v>077 12 02</v>
          </cell>
          <cell r="G1333" t="str">
            <v>01402</v>
          </cell>
          <cell r="N1333">
            <v>5165</v>
          </cell>
          <cell r="P1333">
            <v>3012</v>
          </cell>
        </row>
        <row r="1334">
          <cell r="D1334" t="str">
            <v>TVU</v>
          </cell>
          <cell r="F1334" t="str">
            <v>077 12 02</v>
          </cell>
          <cell r="G1334" t="str">
            <v>01402</v>
          </cell>
          <cell r="N1334">
            <v>2259</v>
          </cell>
          <cell r="P1334">
            <v>1317</v>
          </cell>
        </row>
        <row r="1335">
          <cell r="D1335" t="str">
            <v>PU</v>
          </cell>
          <cell r="F1335" t="str">
            <v>077 12 02</v>
          </cell>
          <cell r="G1335" t="str">
            <v>01402</v>
          </cell>
          <cell r="N1335">
            <v>3854</v>
          </cell>
          <cell r="P1335">
            <v>2247</v>
          </cell>
        </row>
        <row r="1336">
          <cell r="D1336" t="str">
            <v>PU</v>
          </cell>
          <cell r="F1336" t="str">
            <v>077 12 02</v>
          </cell>
          <cell r="G1336" t="str">
            <v>01402</v>
          </cell>
          <cell r="N1336">
            <v>7489</v>
          </cell>
          <cell r="P1336">
            <v>4368</v>
          </cell>
        </row>
        <row r="1337">
          <cell r="D1337" t="str">
            <v>UKF</v>
          </cell>
          <cell r="F1337" t="str">
            <v>077 12 02</v>
          </cell>
          <cell r="G1337" t="str">
            <v>01402</v>
          </cell>
          <cell r="N1337">
            <v>6440</v>
          </cell>
          <cell r="P1337">
            <v>3755</v>
          </cell>
        </row>
        <row r="1338">
          <cell r="D1338" t="str">
            <v>PU</v>
          </cell>
          <cell r="F1338" t="str">
            <v>077 12 02</v>
          </cell>
          <cell r="G1338" t="str">
            <v>01402</v>
          </cell>
          <cell r="N1338">
            <v>8632</v>
          </cell>
          <cell r="P1338">
            <v>5034</v>
          </cell>
        </row>
        <row r="1339">
          <cell r="D1339" t="str">
            <v>UKF</v>
          </cell>
          <cell r="F1339" t="str">
            <v>077 12 02</v>
          </cell>
          <cell r="G1339" t="str">
            <v>01402</v>
          </cell>
          <cell r="N1339">
            <v>6096</v>
          </cell>
          <cell r="P1339">
            <v>3556</v>
          </cell>
        </row>
        <row r="1340">
          <cell r="D1340" t="str">
            <v>UKF</v>
          </cell>
          <cell r="F1340" t="str">
            <v>077 12 02</v>
          </cell>
          <cell r="G1340" t="str">
            <v>01402</v>
          </cell>
          <cell r="N1340">
            <v>5284</v>
          </cell>
          <cell r="P1340">
            <v>3081</v>
          </cell>
        </row>
        <row r="1341">
          <cell r="D1341" t="str">
            <v>UMB</v>
          </cell>
          <cell r="F1341" t="str">
            <v>077 12 02</v>
          </cell>
          <cell r="G1341" t="str">
            <v>01402</v>
          </cell>
          <cell r="N1341">
            <v>5318</v>
          </cell>
          <cell r="P1341">
            <v>3101</v>
          </cell>
        </row>
        <row r="1342">
          <cell r="D1342" t="str">
            <v>PU</v>
          </cell>
          <cell r="F1342" t="str">
            <v>077 12 02</v>
          </cell>
          <cell r="G1342" t="str">
            <v>01402</v>
          </cell>
          <cell r="N1342">
            <v>9682</v>
          </cell>
          <cell r="P1342">
            <v>5646</v>
          </cell>
        </row>
        <row r="1343">
          <cell r="D1343" t="str">
            <v>UK</v>
          </cell>
          <cell r="F1343" t="str">
            <v>077 12 02</v>
          </cell>
          <cell r="G1343" t="str">
            <v>01402</v>
          </cell>
          <cell r="N1343">
            <v>6638</v>
          </cell>
          <cell r="P1343">
            <v>3871</v>
          </cell>
        </row>
        <row r="1344">
          <cell r="D1344" t="str">
            <v>UK</v>
          </cell>
          <cell r="F1344" t="str">
            <v>077 12 02</v>
          </cell>
          <cell r="G1344" t="str">
            <v>01402</v>
          </cell>
          <cell r="N1344">
            <v>3648</v>
          </cell>
          <cell r="P1344">
            <v>2128</v>
          </cell>
        </row>
        <row r="1345">
          <cell r="D1345" t="str">
            <v>UKF</v>
          </cell>
          <cell r="F1345" t="str">
            <v>077 12 02</v>
          </cell>
          <cell r="G1345" t="str">
            <v>01402</v>
          </cell>
          <cell r="N1345">
            <v>5039</v>
          </cell>
          <cell r="P1345">
            <v>2937</v>
          </cell>
        </row>
        <row r="1346">
          <cell r="D1346" t="str">
            <v>KU</v>
          </cell>
          <cell r="F1346" t="str">
            <v>077 12 02</v>
          </cell>
          <cell r="G1346" t="str">
            <v>01402</v>
          </cell>
          <cell r="N1346">
            <v>7383</v>
          </cell>
          <cell r="P1346">
            <v>4306</v>
          </cell>
        </row>
        <row r="1347">
          <cell r="D1347" t="str">
            <v>UPJŠ</v>
          </cell>
          <cell r="F1347" t="str">
            <v>077 12 02</v>
          </cell>
          <cell r="G1347" t="str">
            <v>01402</v>
          </cell>
          <cell r="N1347">
            <v>3805</v>
          </cell>
          <cell r="P1347">
            <v>2219</v>
          </cell>
        </row>
        <row r="1348">
          <cell r="D1348" t="str">
            <v>UK</v>
          </cell>
          <cell r="F1348" t="str">
            <v>077 12 02</v>
          </cell>
          <cell r="G1348" t="str">
            <v>01402</v>
          </cell>
          <cell r="N1348">
            <v>1832</v>
          </cell>
          <cell r="P1348">
            <v>1067</v>
          </cell>
        </row>
        <row r="1349">
          <cell r="D1349" t="str">
            <v>VŠVU</v>
          </cell>
          <cell r="F1349" t="str">
            <v>077 12 02</v>
          </cell>
          <cell r="G1349" t="str">
            <v>01402</v>
          </cell>
          <cell r="N1349">
            <v>6852</v>
          </cell>
          <cell r="P1349">
            <v>3997</v>
          </cell>
        </row>
        <row r="1350">
          <cell r="D1350" t="str">
            <v>UPJŠ</v>
          </cell>
          <cell r="F1350" t="str">
            <v>077 12 02</v>
          </cell>
          <cell r="G1350" t="str">
            <v>01402</v>
          </cell>
          <cell r="N1350">
            <v>5467</v>
          </cell>
          <cell r="P1350">
            <v>3187</v>
          </cell>
        </row>
        <row r="1351">
          <cell r="D1351" t="str">
            <v>KU</v>
          </cell>
          <cell r="F1351" t="str">
            <v>077 12 02</v>
          </cell>
          <cell r="G1351" t="str">
            <v>01402</v>
          </cell>
          <cell r="N1351">
            <v>4759</v>
          </cell>
          <cell r="P1351">
            <v>2774</v>
          </cell>
        </row>
        <row r="1352">
          <cell r="D1352" t="str">
            <v>PU</v>
          </cell>
          <cell r="F1352" t="str">
            <v>077 12 02</v>
          </cell>
          <cell r="G1352" t="str">
            <v>01402</v>
          </cell>
          <cell r="N1352">
            <v>9670</v>
          </cell>
          <cell r="P1352">
            <v>5639</v>
          </cell>
        </row>
        <row r="1353">
          <cell r="D1353" t="str">
            <v>UK</v>
          </cell>
          <cell r="F1353" t="str">
            <v>077 12 02</v>
          </cell>
          <cell r="G1353" t="str">
            <v>01402</v>
          </cell>
          <cell r="N1353">
            <v>8263</v>
          </cell>
          <cell r="P1353">
            <v>4818</v>
          </cell>
        </row>
        <row r="1354">
          <cell r="D1354" t="str">
            <v>UK</v>
          </cell>
          <cell r="F1354" t="str">
            <v>077 12 02</v>
          </cell>
          <cell r="G1354" t="str">
            <v>01402</v>
          </cell>
          <cell r="N1354">
            <v>11338</v>
          </cell>
          <cell r="P1354">
            <v>6612</v>
          </cell>
        </row>
        <row r="1355">
          <cell r="D1355" t="str">
            <v>PU</v>
          </cell>
          <cell r="F1355" t="str">
            <v>077 12 02</v>
          </cell>
          <cell r="G1355" t="str">
            <v>01402</v>
          </cell>
          <cell r="N1355">
            <v>5191</v>
          </cell>
          <cell r="P1355">
            <v>3026</v>
          </cell>
        </row>
        <row r="1356">
          <cell r="D1356" t="str">
            <v>UMB</v>
          </cell>
          <cell r="F1356" t="str">
            <v>077 12 02</v>
          </cell>
          <cell r="G1356" t="str">
            <v>01402</v>
          </cell>
          <cell r="N1356">
            <v>3344</v>
          </cell>
          <cell r="P1356">
            <v>1949</v>
          </cell>
        </row>
        <row r="1357">
          <cell r="D1357" t="str">
            <v>UCM</v>
          </cell>
          <cell r="F1357" t="str">
            <v>077 12 02</v>
          </cell>
          <cell r="G1357" t="str">
            <v>01402</v>
          </cell>
          <cell r="N1357">
            <v>1988</v>
          </cell>
          <cell r="P1357">
            <v>1158</v>
          </cell>
        </row>
        <row r="1358">
          <cell r="D1358" t="str">
            <v>UK</v>
          </cell>
          <cell r="F1358" t="str">
            <v>077 12 02</v>
          </cell>
          <cell r="G1358" t="str">
            <v>01402</v>
          </cell>
          <cell r="N1358">
            <v>8590</v>
          </cell>
          <cell r="P1358">
            <v>5009</v>
          </cell>
        </row>
        <row r="1359">
          <cell r="D1359" t="str">
            <v>PU</v>
          </cell>
          <cell r="F1359" t="str">
            <v>077 12 02</v>
          </cell>
          <cell r="G1359" t="str">
            <v>01402</v>
          </cell>
          <cell r="N1359">
            <v>8191</v>
          </cell>
          <cell r="P1359">
            <v>4776</v>
          </cell>
        </row>
        <row r="1360">
          <cell r="D1360" t="str">
            <v>UKF</v>
          </cell>
          <cell r="F1360" t="str">
            <v>077 12 02</v>
          </cell>
          <cell r="G1360" t="str">
            <v>01402</v>
          </cell>
          <cell r="N1360">
            <v>8849</v>
          </cell>
          <cell r="P1360">
            <v>5161</v>
          </cell>
        </row>
        <row r="1361">
          <cell r="D1361" t="str">
            <v>UCM</v>
          </cell>
          <cell r="F1361" t="str">
            <v>077 12 02</v>
          </cell>
          <cell r="G1361" t="str">
            <v>01402</v>
          </cell>
          <cell r="N1361">
            <v>7417</v>
          </cell>
          <cell r="P1361">
            <v>4326</v>
          </cell>
        </row>
        <row r="1362">
          <cell r="D1362" t="str">
            <v>KU</v>
          </cell>
          <cell r="F1362" t="str">
            <v>077 12 02</v>
          </cell>
          <cell r="G1362" t="str">
            <v>01402</v>
          </cell>
          <cell r="N1362">
            <v>7449</v>
          </cell>
          <cell r="P1362">
            <v>4343</v>
          </cell>
        </row>
        <row r="1363">
          <cell r="D1363" t="str">
            <v>UKF</v>
          </cell>
          <cell r="F1363" t="str">
            <v>077 12 02</v>
          </cell>
          <cell r="G1363" t="str">
            <v>01402</v>
          </cell>
          <cell r="N1363">
            <v>5282</v>
          </cell>
          <cell r="P1363">
            <v>3080</v>
          </cell>
        </row>
        <row r="1364">
          <cell r="D1364" t="str">
            <v>UMB</v>
          </cell>
          <cell r="F1364" t="str">
            <v>077 12 02</v>
          </cell>
          <cell r="G1364" t="str">
            <v>01402</v>
          </cell>
          <cell r="N1364">
            <v>5584</v>
          </cell>
          <cell r="P1364">
            <v>3256</v>
          </cell>
        </row>
        <row r="1365">
          <cell r="D1365" t="str">
            <v>PU</v>
          </cell>
          <cell r="F1365" t="str">
            <v>077 12 02</v>
          </cell>
          <cell r="G1365" t="str">
            <v>01402</v>
          </cell>
          <cell r="N1365">
            <v>4661</v>
          </cell>
          <cell r="P1365">
            <v>2718</v>
          </cell>
        </row>
        <row r="1366">
          <cell r="D1366" t="str">
            <v>VŠMU</v>
          </cell>
          <cell r="F1366" t="str">
            <v>077 12 02</v>
          </cell>
          <cell r="G1366" t="str">
            <v>01402</v>
          </cell>
          <cell r="N1366">
            <v>4529</v>
          </cell>
          <cell r="P1366">
            <v>2641</v>
          </cell>
        </row>
        <row r="1367">
          <cell r="D1367" t="str">
            <v>UPJŠ</v>
          </cell>
          <cell r="F1367" t="str">
            <v>077 12 02</v>
          </cell>
          <cell r="G1367" t="str">
            <v>01402</v>
          </cell>
          <cell r="N1367">
            <v>1436</v>
          </cell>
          <cell r="P1367">
            <v>836</v>
          </cell>
        </row>
        <row r="1368">
          <cell r="D1368" t="str">
            <v>SPU</v>
          </cell>
          <cell r="F1368" t="str">
            <v>077 12 02</v>
          </cell>
          <cell r="G1368" t="str">
            <v>01402</v>
          </cell>
          <cell r="N1368">
            <v>4915</v>
          </cell>
          <cell r="P1368">
            <v>2865</v>
          </cell>
        </row>
        <row r="1369">
          <cell r="D1369" t="str">
            <v>TVU</v>
          </cell>
          <cell r="F1369" t="str">
            <v>077 12 02</v>
          </cell>
          <cell r="G1369" t="str">
            <v>01402</v>
          </cell>
          <cell r="N1369">
            <v>12937</v>
          </cell>
          <cell r="P1369">
            <v>7546</v>
          </cell>
        </row>
        <row r="1370">
          <cell r="D1370" t="str">
            <v>UK</v>
          </cell>
          <cell r="F1370" t="str">
            <v>077 12 02</v>
          </cell>
          <cell r="G1370" t="str">
            <v>01402</v>
          </cell>
          <cell r="N1370">
            <v>9056</v>
          </cell>
          <cell r="P1370">
            <v>5281</v>
          </cell>
        </row>
        <row r="1371">
          <cell r="D1371" t="str">
            <v>ŽU</v>
          </cell>
          <cell r="F1371" t="str">
            <v>077 12 02</v>
          </cell>
          <cell r="G1371" t="str">
            <v>01402</v>
          </cell>
          <cell r="N1371">
            <v>17432</v>
          </cell>
          <cell r="P1371">
            <v>10167</v>
          </cell>
        </row>
        <row r="1372">
          <cell r="D1372" t="str">
            <v>PU</v>
          </cell>
          <cell r="F1372" t="str">
            <v>077 12 02</v>
          </cell>
          <cell r="G1372" t="str">
            <v>01402</v>
          </cell>
          <cell r="N1372">
            <v>15601</v>
          </cell>
          <cell r="P1372">
            <v>9100</v>
          </cell>
        </row>
        <row r="1373">
          <cell r="D1373" t="str">
            <v>UPJŠ</v>
          </cell>
          <cell r="F1373" t="str">
            <v>077 12 02</v>
          </cell>
          <cell r="G1373" t="str">
            <v>01402</v>
          </cell>
          <cell r="N1373">
            <v>4767</v>
          </cell>
          <cell r="P1373">
            <v>2780</v>
          </cell>
        </row>
        <row r="1374">
          <cell r="D1374" t="str">
            <v>TUZVO</v>
          </cell>
          <cell r="F1374" t="str">
            <v>077 12 02</v>
          </cell>
          <cell r="G1374" t="str">
            <v>01402</v>
          </cell>
          <cell r="N1374">
            <v>8267</v>
          </cell>
          <cell r="P1374">
            <v>4820</v>
          </cell>
        </row>
        <row r="1375">
          <cell r="D1375" t="str">
            <v>UMB</v>
          </cell>
          <cell r="F1375" t="str">
            <v>077 12 02</v>
          </cell>
          <cell r="G1375" t="str">
            <v>01402</v>
          </cell>
          <cell r="N1375">
            <v>6598</v>
          </cell>
          <cell r="P1375">
            <v>3847</v>
          </cell>
        </row>
        <row r="1376">
          <cell r="D1376" t="str">
            <v>UK</v>
          </cell>
          <cell r="F1376" t="str">
            <v>077 12 02</v>
          </cell>
          <cell r="G1376" t="str">
            <v>01402</v>
          </cell>
          <cell r="N1376">
            <v>18319</v>
          </cell>
          <cell r="P1376">
            <v>10684</v>
          </cell>
        </row>
        <row r="1377">
          <cell r="D1377" t="str">
            <v>TUAD</v>
          </cell>
          <cell r="F1377" t="str">
            <v>077 12 02</v>
          </cell>
          <cell r="G1377" t="str">
            <v>01402</v>
          </cell>
          <cell r="N1377">
            <v>11602</v>
          </cell>
          <cell r="P1377">
            <v>6766</v>
          </cell>
        </row>
        <row r="1378">
          <cell r="D1378" t="str">
            <v>TVU</v>
          </cell>
          <cell r="F1378" t="str">
            <v>077 12 02</v>
          </cell>
          <cell r="G1378" t="str">
            <v>01402</v>
          </cell>
          <cell r="N1378">
            <v>5472</v>
          </cell>
          <cell r="P1378">
            <v>3192</v>
          </cell>
        </row>
        <row r="1379">
          <cell r="D1379" t="str">
            <v>EU</v>
          </cell>
          <cell r="F1379" t="str">
            <v>077 12 02</v>
          </cell>
          <cell r="G1379" t="str">
            <v>01402</v>
          </cell>
          <cell r="N1379">
            <v>11535</v>
          </cell>
          <cell r="P1379">
            <v>6728</v>
          </cell>
        </row>
        <row r="1380">
          <cell r="D1380" t="str">
            <v>EU</v>
          </cell>
          <cell r="F1380" t="str">
            <v>077 12 02</v>
          </cell>
          <cell r="G1380" t="str">
            <v>01402</v>
          </cell>
          <cell r="N1380">
            <v>9481</v>
          </cell>
          <cell r="P1380">
            <v>5530</v>
          </cell>
        </row>
        <row r="1381">
          <cell r="D1381" t="str">
            <v>EU</v>
          </cell>
          <cell r="F1381" t="str">
            <v>077 12 02</v>
          </cell>
          <cell r="G1381" t="str">
            <v>01402</v>
          </cell>
          <cell r="N1381">
            <v>15468</v>
          </cell>
          <cell r="P1381">
            <v>9023</v>
          </cell>
        </row>
        <row r="1382">
          <cell r="D1382" t="str">
            <v>UK</v>
          </cell>
          <cell r="F1382" t="str">
            <v>077 12 02</v>
          </cell>
          <cell r="G1382" t="str">
            <v>01402</v>
          </cell>
          <cell r="N1382">
            <v>5797</v>
          </cell>
          <cell r="P1382">
            <v>3381</v>
          </cell>
        </row>
        <row r="1383">
          <cell r="D1383" t="str">
            <v>UMB</v>
          </cell>
          <cell r="F1383" t="str">
            <v>077 12 02</v>
          </cell>
          <cell r="G1383" t="str">
            <v>01402</v>
          </cell>
          <cell r="N1383">
            <v>9305</v>
          </cell>
          <cell r="P1383">
            <v>5427</v>
          </cell>
        </row>
        <row r="1384">
          <cell r="D1384" t="str">
            <v>UK</v>
          </cell>
          <cell r="F1384" t="str">
            <v>077 12 02</v>
          </cell>
          <cell r="G1384" t="str">
            <v>01402</v>
          </cell>
          <cell r="N1384">
            <v>6756</v>
          </cell>
          <cell r="P1384">
            <v>3941</v>
          </cell>
        </row>
        <row r="1385">
          <cell r="D1385" t="str">
            <v>SPU</v>
          </cell>
          <cell r="F1385" t="str">
            <v>077 12 02</v>
          </cell>
          <cell r="G1385" t="str">
            <v>01402</v>
          </cell>
          <cell r="N1385">
            <v>13230</v>
          </cell>
          <cell r="P1385">
            <v>7716</v>
          </cell>
        </row>
        <row r="1386">
          <cell r="D1386" t="str">
            <v>TVU</v>
          </cell>
          <cell r="F1386" t="str">
            <v>077 12 02</v>
          </cell>
          <cell r="G1386" t="str">
            <v>01402</v>
          </cell>
          <cell r="N1386">
            <v>6547</v>
          </cell>
          <cell r="P1386">
            <v>3817</v>
          </cell>
        </row>
        <row r="1387">
          <cell r="D1387" t="str">
            <v>EU</v>
          </cell>
          <cell r="F1387" t="str">
            <v>077 12 02</v>
          </cell>
          <cell r="G1387" t="str">
            <v>01402</v>
          </cell>
          <cell r="N1387">
            <v>15862</v>
          </cell>
          <cell r="P1387">
            <v>9251</v>
          </cell>
        </row>
        <row r="1388">
          <cell r="D1388" t="str">
            <v>UKF</v>
          </cell>
          <cell r="F1388" t="str">
            <v>077 12 02</v>
          </cell>
          <cell r="G1388" t="str">
            <v>01402</v>
          </cell>
          <cell r="N1388">
            <v>5415</v>
          </cell>
          <cell r="P1388">
            <v>3158</v>
          </cell>
        </row>
        <row r="1389">
          <cell r="D1389" t="str">
            <v>UCM</v>
          </cell>
          <cell r="F1389" t="str">
            <v>077 12 02</v>
          </cell>
          <cell r="G1389" t="str">
            <v>01402</v>
          </cell>
          <cell r="N1389">
            <v>6976</v>
          </cell>
          <cell r="P1389">
            <v>4068</v>
          </cell>
        </row>
        <row r="1390">
          <cell r="D1390" t="str">
            <v>ŽU</v>
          </cell>
          <cell r="F1390" t="str">
            <v>077 12 02</v>
          </cell>
          <cell r="G1390" t="str">
            <v>01402</v>
          </cell>
          <cell r="N1390">
            <v>6463</v>
          </cell>
          <cell r="P1390">
            <v>3768</v>
          </cell>
        </row>
        <row r="1391">
          <cell r="D1391" t="str">
            <v>TUZVO</v>
          </cell>
          <cell r="F1391" t="str">
            <v>077 12 02</v>
          </cell>
          <cell r="G1391" t="str">
            <v>01402</v>
          </cell>
          <cell r="N1391">
            <v>12804</v>
          </cell>
          <cell r="P1391">
            <v>7469</v>
          </cell>
        </row>
        <row r="1392">
          <cell r="D1392" t="str">
            <v>TUZVO</v>
          </cell>
          <cell r="F1392" t="str">
            <v>077 12 02</v>
          </cell>
          <cell r="G1392" t="str">
            <v>01402</v>
          </cell>
          <cell r="N1392">
            <v>7950</v>
          </cell>
          <cell r="P1392">
            <v>4636</v>
          </cell>
        </row>
        <row r="1393">
          <cell r="D1393" t="str">
            <v>UCM</v>
          </cell>
          <cell r="F1393" t="str">
            <v>077 12 02</v>
          </cell>
          <cell r="G1393" t="str">
            <v>01402</v>
          </cell>
          <cell r="N1393">
            <v>4424</v>
          </cell>
          <cell r="P1393">
            <v>2579</v>
          </cell>
        </row>
        <row r="1394">
          <cell r="D1394" t="str">
            <v>STU</v>
          </cell>
          <cell r="F1394" t="str">
            <v>077 12 02</v>
          </cell>
          <cell r="G1394" t="str">
            <v>01402</v>
          </cell>
          <cell r="N1394">
            <v>14629</v>
          </cell>
          <cell r="P1394">
            <v>8533</v>
          </cell>
        </row>
        <row r="1395">
          <cell r="D1395" t="str">
            <v>TUZVO</v>
          </cell>
          <cell r="F1395" t="str">
            <v>077 12 02</v>
          </cell>
          <cell r="G1395" t="str">
            <v>01402</v>
          </cell>
          <cell r="N1395">
            <v>7808</v>
          </cell>
          <cell r="P1395">
            <v>4553</v>
          </cell>
        </row>
        <row r="1396">
          <cell r="D1396" t="str">
            <v>SPU</v>
          </cell>
          <cell r="F1396" t="str">
            <v>077 12 02</v>
          </cell>
          <cell r="G1396" t="str">
            <v>01402</v>
          </cell>
          <cell r="N1396">
            <v>9896</v>
          </cell>
          <cell r="P1396">
            <v>5771</v>
          </cell>
        </row>
        <row r="1397">
          <cell r="D1397" t="str">
            <v>EU</v>
          </cell>
          <cell r="F1397" t="str">
            <v>077 12 02</v>
          </cell>
          <cell r="G1397" t="str">
            <v>01402</v>
          </cell>
          <cell r="N1397">
            <v>8222</v>
          </cell>
          <cell r="P1397">
            <v>4795</v>
          </cell>
        </row>
        <row r="1398">
          <cell r="D1398" t="str">
            <v>SPU</v>
          </cell>
          <cell r="F1398" t="str">
            <v>077 12 02</v>
          </cell>
          <cell r="G1398" t="str">
            <v>01402</v>
          </cell>
          <cell r="N1398">
            <v>5047</v>
          </cell>
          <cell r="P1398">
            <v>2942</v>
          </cell>
        </row>
        <row r="1399">
          <cell r="D1399" t="str">
            <v>TUKE</v>
          </cell>
          <cell r="F1399" t="str">
            <v>077 12 02</v>
          </cell>
          <cell r="G1399" t="str">
            <v>01402</v>
          </cell>
          <cell r="N1399">
            <v>10000</v>
          </cell>
          <cell r="P1399">
            <v>5832</v>
          </cell>
        </row>
        <row r="1400">
          <cell r="D1400" t="str">
            <v>UPJŠ</v>
          </cell>
          <cell r="F1400" t="str">
            <v>077 12 02</v>
          </cell>
          <cell r="G1400" t="str">
            <v>01402</v>
          </cell>
          <cell r="N1400">
            <v>10217</v>
          </cell>
          <cell r="P1400">
            <v>5959</v>
          </cell>
        </row>
        <row r="1401">
          <cell r="D1401" t="str">
            <v>ŽU</v>
          </cell>
          <cell r="F1401" t="str">
            <v>077 12 02</v>
          </cell>
          <cell r="G1401" t="str">
            <v>01402</v>
          </cell>
          <cell r="N1401">
            <v>8813</v>
          </cell>
          <cell r="P1401">
            <v>5140</v>
          </cell>
        </row>
        <row r="1402">
          <cell r="D1402" t="str">
            <v>TUKE</v>
          </cell>
          <cell r="F1402" t="str">
            <v>077 12 02</v>
          </cell>
          <cell r="G1402" t="str">
            <v>01402</v>
          </cell>
          <cell r="N1402">
            <v>6190</v>
          </cell>
          <cell r="P1402">
            <v>3609</v>
          </cell>
        </row>
        <row r="1403">
          <cell r="D1403" t="str">
            <v>ŽU</v>
          </cell>
          <cell r="F1403" t="str">
            <v>077 12 02</v>
          </cell>
          <cell r="G1403" t="str">
            <v>01402</v>
          </cell>
          <cell r="N1403">
            <v>8798</v>
          </cell>
          <cell r="P1403">
            <v>5131</v>
          </cell>
        </row>
        <row r="1404">
          <cell r="D1404" t="str">
            <v>ŽU</v>
          </cell>
          <cell r="F1404" t="str">
            <v>077 12 02</v>
          </cell>
          <cell r="G1404" t="str">
            <v>01402</v>
          </cell>
          <cell r="N1404">
            <v>6498</v>
          </cell>
          <cell r="P1404">
            <v>3789</v>
          </cell>
        </row>
        <row r="1405">
          <cell r="D1405" t="str">
            <v>UK</v>
          </cell>
          <cell r="F1405" t="str">
            <v>077 12 02</v>
          </cell>
          <cell r="G1405" t="str">
            <v>01402</v>
          </cell>
          <cell r="N1405">
            <v>9533</v>
          </cell>
          <cell r="P1405">
            <v>5560</v>
          </cell>
        </row>
        <row r="1406">
          <cell r="D1406" t="str">
            <v>ŽU</v>
          </cell>
          <cell r="F1406" t="str">
            <v>077 12 02</v>
          </cell>
          <cell r="G1406" t="str">
            <v>01402</v>
          </cell>
          <cell r="N1406">
            <v>9408</v>
          </cell>
          <cell r="P1406">
            <v>5488</v>
          </cell>
        </row>
        <row r="1407">
          <cell r="D1407" t="str">
            <v>TUAD</v>
          </cell>
          <cell r="F1407" t="str">
            <v>077 12 02</v>
          </cell>
          <cell r="G1407" t="str">
            <v>01402</v>
          </cell>
          <cell r="N1407">
            <v>3869</v>
          </cell>
          <cell r="P1407">
            <v>2256</v>
          </cell>
        </row>
        <row r="1408">
          <cell r="D1408" t="str">
            <v>ŽU</v>
          </cell>
          <cell r="F1408" t="str">
            <v>077 12 02</v>
          </cell>
          <cell r="G1408" t="str">
            <v>01402</v>
          </cell>
          <cell r="N1408">
            <v>9307</v>
          </cell>
          <cell r="P1408">
            <v>5427</v>
          </cell>
        </row>
        <row r="1409">
          <cell r="D1409" t="str">
            <v>UMB</v>
          </cell>
          <cell r="F1409" t="str">
            <v>077 12 02</v>
          </cell>
          <cell r="G1409" t="str">
            <v>01402</v>
          </cell>
          <cell r="N1409">
            <v>10614</v>
          </cell>
          <cell r="P1409">
            <v>6190</v>
          </cell>
        </row>
        <row r="1410">
          <cell r="D1410" t="str">
            <v>ŽU</v>
          </cell>
          <cell r="F1410" t="str">
            <v>077 12 02</v>
          </cell>
          <cell r="G1410" t="str">
            <v>01402</v>
          </cell>
          <cell r="N1410">
            <v>7327</v>
          </cell>
          <cell r="P1410">
            <v>4272</v>
          </cell>
        </row>
        <row r="1411">
          <cell r="D1411" t="str">
            <v>UPJŠ</v>
          </cell>
          <cell r="F1411" t="str">
            <v>077 12 02</v>
          </cell>
          <cell r="G1411" t="str">
            <v>01402</v>
          </cell>
          <cell r="N1411">
            <v>5320</v>
          </cell>
          <cell r="P1411">
            <v>3102</v>
          </cell>
        </row>
        <row r="1412">
          <cell r="D1412" t="str">
            <v>UPJŠ</v>
          </cell>
          <cell r="F1412" t="str">
            <v>077 12 02</v>
          </cell>
          <cell r="G1412" t="str">
            <v>01402</v>
          </cell>
          <cell r="N1412">
            <v>6859</v>
          </cell>
          <cell r="P1412">
            <v>3999</v>
          </cell>
        </row>
        <row r="1413">
          <cell r="D1413" t="str">
            <v>TVU</v>
          </cell>
          <cell r="F1413" t="str">
            <v>077 12 02</v>
          </cell>
          <cell r="G1413" t="str">
            <v>01402</v>
          </cell>
          <cell r="N1413">
            <v>2854</v>
          </cell>
          <cell r="P1413">
            <v>1663</v>
          </cell>
        </row>
        <row r="1414">
          <cell r="D1414" t="str">
            <v>EU</v>
          </cell>
          <cell r="F1414" t="str">
            <v>077 12 02</v>
          </cell>
          <cell r="G1414" t="str">
            <v>01402</v>
          </cell>
          <cell r="N1414">
            <v>7512</v>
          </cell>
          <cell r="P1414">
            <v>4382</v>
          </cell>
        </row>
        <row r="1415">
          <cell r="D1415" t="str">
            <v>TUZVO</v>
          </cell>
          <cell r="F1415" t="str">
            <v>077 12 02</v>
          </cell>
          <cell r="G1415" t="str">
            <v>01402</v>
          </cell>
          <cell r="N1415">
            <v>6802</v>
          </cell>
          <cell r="P1415">
            <v>3966</v>
          </cell>
        </row>
        <row r="1416">
          <cell r="D1416" t="str">
            <v>EU</v>
          </cell>
          <cell r="F1416" t="str">
            <v>077 12 02</v>
          </cell>
          <cell r="G1416" t="str">
            <v>01402</v>
          </cell>
          <cell r="N1416">
            <v>3862</v>
          </cell>
          <cell r="P1416">
            <v>2251</v>
          </cell>
        </row>
        <row r="1417">
          <cell r="D1417" t="str">
            <v>UMB</v>
          </cell>
          <cell r="F1417" t="str">
            <v>077 12 02</v>
          </cell>
          <cell r="G1417" t="str">
            <v>01402</v>
          </cell>
          <cell r="N1417">
            <v>3257</v>
          </cell>
          <cell r="P1417">
            <v>1899</v>
          </cell>
        </row>
        <row r="1418">
          <cell r="D1418" t="str">
            <v>EU</v>
          </cell>
          <cell r="F1418" t="str">
            <v>077 12 02</v>
          </cell>
          <cell r="G1418" t="str">
            <v>01402</v>
          </cell>
          <cell r="N1418">
            <v>13538</v>
          </cell>
          <cell r="P1418">
            <v>7896</v>
          </cell>
        </row>
        <row r="1419">
          <cell r="D1419" t="str">
            <v>TUKE</v>
          </cell>
          <cell r="F1419" t="str">
            <v>077 12 02</v>
          </cell>
          <cell r="G1419" t="str">
            <v>01402</v>
          </cell>
          <cell r="N1419">
            <v>7782</v>
          </cell>
          <cell r="P1419">
            <v>4538</v>
          </cell>
        </row>
        <row r="1420">
          <cell r="D1420" t="str">
            <v>TUAD</v>
          </cell>
          <cell r="F1420" t="str">
            <v>077 12 02</v>
          </cell>
          <cell r="G1420" t="str">
            <v>01402</v>
          </cell>
          <cell r="N1420">
            <v>7468</v>
          </cell>
          <cell r="P1420">
            <v>4355</v>
          </cell>
        </row>
        <row r="1421">
          <cell r="D1421" t="str">
            <v>UMB</v>
          </cell>
          <cell r="F1421" t="str">
            <v>077 12 02</v>
          </cell>
          <cell r="G1421" t="str">
            <v>01402</v>
          </cell>
          <cell r="N1421">
            <v>6452</v>
          </cell>
          <cell r="P1421">
            <v>3762</v>
          </cell>
        </row>
        <row r="1422">
          <cell r="D1422" t="str">
            <v>EU</v>
          </cell>
          <cell r="F1422" t="str">
            <v>077 12 02</v>
          </cell>
          <cell r="G1422" t="str">
            <v>01402</v>
          </cell>
          <cell r="N1422">
            <v>12979</v>
          </cell>
          <cell r="P1422">
            <v>7569</v>
          </cell>
        </row>
        <row r="1423">
          <cell r="D1423" t="str">
            <v>UK</v>
          </cell>
          <cell r="F1423" t="str">
            <v>077 12 02</v>
          </cell>
          <cell r="G1423" t="str">
            <v>01402</v>
          </cell>
          <cell r="N1423">
            <v>2506</v>
          </cell>
          <cell r="P1423">
            <v>1460</v>
          </cell>
        </row>
        <row r="1424">
          <cell r="D1424" t="str">
            <v>EU</v>
          </cell>
          <cell r="F1424" t="str">
            <v>077 12 02</v>
          </cell>
          <cell r="G1424" t="str">
            <v>01402</v>
          </cell>
          <cell r="N1424">
            <v>4408</v>
          </cell>
          <cell r="P1424">
            <v>2570</v>
          </cell>
        </row>
        <row r="1425">
          <cell r="D1425" t="str">
            <v>SPU</v>
          </cell>
          <cell r="F1425" t="str">
            <v>077 12 02</v>
          </cell>
          <cell r="G1425" t="str">
            <v>01402</v>
          </cell>
          <cell r="N1425">
            <v>4556</v>
          </cell>
          <cell r="P1425">
            <v>2656</v>
          </cell>
        </row>
        <row r="1426">
          <cell r="D1426" t="str">
            <v>UK</v>
          </cell>
          <cell r="F1426" t="str">
            <v>077 12 02</v>
          </cell>
          <cell r="G1426" t="str">
            <v>01402</v>
          </cell>
          <cell r="N1426">
            <v>6325</v>
          </cell>
          <cell r="P1426">
            <v>3689</v>
          </cell>
        </row>
        <row r="1427">
          <cell r="D1427" t="str">
            <v>UK</v>
          </cell>
          <cell r="F1427" t="str">
            <v>077 12 02</v>
          </cell>
          <cell r="G1427" t="str">
            <v>01402</v>
          </cell>
          <cell r="N1427">
            <v>17674</v>
          </cell>
          <cell r="P1427">
            <v>10308</v>
          </cell>
        </row>
        <row r="1428">
          <cell r="D1428" t="str">
            <v>UPJŠ</v>
          </cell>
          <cell r="F1428" t="str">
            <v>077 12 02</v>
          </cell>
          <cell r="G1428" t="str">
            <v>01402</v>
          </cell>
          <cell r="N1428">
            <v>15046</v>
          </cell>
          <cell r="P1428">
            <v>8775</v>
          </cell>
        </row>
        <row r="1429">
          <cell r="D1429" t="str">
            <v>UK</v>
          </cell>
          <cell r="F1429" t="str">
            <v>077 12 02</v>
          </cell>
          <cell r="G1429" t="str">
            <v>01402</v>
          </cell>
          <cell r="N1429">
            <v>4717</v>
          </cell>
          <cell r="P1429">
            <v>2751</v>
          </cell>
        </row>
        <row r="1430">
          <cell r="D1430" t="str">
            <v>UK</v>
          </cell>
          <cell r="F1430" t="str">
            <v>077 12 02</v>
          </cell>
          <cell r="G1430" t="str">
            <v>01402</v>
          </cell>
          <cell r="N1430">
            <v>7004</v>
          </cell>
          <cell r="P1430">
            <v>4084</v>
          </cell>
        </row>
        <row r="1431">
          <cell r="D1431" t="str">
            <v>ŽU</v>
          </cell>
          <cell r="F1431" t="str">
            <v>077 12 02</v>
          </cell>
          <cell r="G1431" t="str">
            <v>01402</v>
          </cell>
          <cell r="N1431">
            <v>4993</v>
          </cell>
          <cell r="P1431">
            <v>2912</v>
          </cell>
        </row>
        <row r="1432">
          <cell r="D1432" t="str">
            <v>UPJŠ</v>
          </cell>
          <cell r="F1432" t="str">
            <v>077 12 02</v>
          </cell>
          <cell r="G1432" t="str">
            <v>01402</v>
          </cell>
          <cell r="N1432">
            <v>9832</v>
          </cell>
          <cell r="P1432">
            <v>5734</v>
          </cell>
        </row>
        <row r="1433">
          <cell r="D1433" t="str">
            <v>UK</v>
          </cell>
          <cell r="F1433" t="str">
            <v>077 12 02</v>
          </cell>
          <cell r="G1433" t="str">
            <v>01402</v>
          </cell>
          <cell r="N1433">
            <v>6731</v>
          </cell>
          <cell r="P1433">
            <v>3924</v>
          </cell>
        </row>
        <row r="1434">
          <cell r="D1434" t="str">
            <v>UK</v>
          </cell>
          <cell r="F1434" t="str">
            <v>077 12 02</v>
          </cell>
          <cell r="G1434" t="str">
            <v>01402</v>
          </cell>
          <cell r="N1434">
            <v>10764</v>
          </cell>
          <cell r="P1434">
            <v>6279</v>
          </cell>
        </row>
        <row r="1435">
          <cell r="D1435" t="str">
            <v>STU</v>
          </cell>
          <cell r="F1435" t="str">
            <v>077 12 02</v>
          </cell>
          <cell r="G1435" t="str">
            <v>01402</v>
          </cell>
          <cell r="N1435">
            <v>17311</v>
          </cell>
          <cell r="P1435">
            <v>10096</v>
          </cell>
        </row>
        <row r="1436">
          <cell r="D1436" t="str">
            <v>UK</v>
          </cell>
          <cell r="F1436" t="str">
            <v>077 12 02</v>
          </cell>
          <cell r="G1436" t="str">
            <v>01402</v>
          </cell>
          <cell r="N1436">
            <v>19656</v>
          </cell>
          <cell r="P1436">
            <v>11466</v>
          </cell>
        </row>
        <row r="1437">
          <cell r="D1437" t="str">
            <v>UK</v>
          </cell>
          <cell r="F1437" t="str">
            <v>077 12 02</v>
          </cell>
          <cell r="G1437" t="str">
            <v>01402</v>
          </cell>
          <cell r="N1437">
            <v>5839</v>
          </cell>
          <cell r="P1437">
            <v>3404</v>
          </cell>
        </row>
        <row r="1438">
          <cell r="D1438" t="str">
            <v>UKF</v>
          </cell>
          <cell r="F1438" t="str">
            <v>077 12 02</v>
          </cell>
          <cell r="G1438" t="str">
            <v>01402</v>
          </cell>
          <cell r="N1438">
            <v>6523</v>
          </cell>
          <cell r="P1438">
            <v>3803</v>
          </cell>
        </row>
        <row r="1439">
          <cell r="D1439" t="str">
            <v>UK</v>
          </cell>
          <cell r="F1439" t="str">
            <v>077 12 02</v>
          </cell>
          <cell r="G1439" t="str">
            <v>01402</v>
          </cell>
          <cell r="N1439">
            <v>17997</v>
          </cell>
          <cell r="P1439">
            <v>10496</v>
          </cell>
        </row>
        <row r="1440">
          <cell r="D1440" t="str">
            <v>UK</v>
          </cell>
          <cell r="F1440" t="str">
            <v>077 12 02</v>
          </cell>
          <cell r="G1440" t="str">
            <v>01402</v>
          </cell>
          <cell r="N1440">
            <v>7876</v>
          </cell>
          <cell r="P1440">
            <v>4593</v>
          </cell>
        </row>
        <row r="1441">
          <cell r="D1441" t="str">
            <v>STU</v>
          </cell>
          <cell r="F1441" t="str">
            <v>077 12 02</v>
          </cell>
          <cell r="G1441" t="str">
            <v>01402</v>
          </cell>
          <cell r="N1441">
            <v>5265</v>
          </cell>
          <cell r="P1441">
            <v>3069</v>
          </cell>
        </row>
        <row r="1442">
          <cell r="D1442" t="str">
            <v>TUAD</v>
          </cell>
          <cell r="F1442" t="str">
            <v>077 12 02</v>
          </cell>
          <cell r="G1442" t="str">
            <v>01402</v>
          </cell>
          <cell r="N1442">
            <v>8539</v>
          </cell>
          <cell r="P1442">
            <v>4979</v>
          </cell>
        </row>
        <row r="1443">
          <cell r="D1443" t="str">
            <v>UK</v>
          </cell>
          <cell r="F1443" t="str">
            <v>077 12 02</v>
          </cell>
          <cell r="G1443" t="str">
            <v>01402</v>
          </cell>
          <cell r="N1443">
            <v>7773</v>
          </cell>
          <cell r="P1443">
            <v>4532</v>
          </cell>
        </row>
        <row r="1444">
          <cell r="D1444" t="str">
            <v>UKF</v>
          </cell>
          <cell r="F1444" t="str">
            <v>077 12 02</v>
          </cell>
          <cell r="G1444" t="str">
            <v>01402</v>
          </cell>
          <cell r="N1444">
            <v>11031</v>
          </cell>
          <cell r="P1444">
            <v>6434</v>
          </cell>
        </row>
        <row r="1445">
          <cell r="D1445" t="str">
            <v>SPU</v>
          </cell>
          <cell r="F1445" t="str">
            <v>077 12 02</v>
          </cell>
          <cell r="G1445" t="str">
            <v>01402</v>
          </cell>
          <cell r="N1445">
            <v>9795</v>
          </cell>
          <cell r="P1445">
            <v>5713</v>
          </cell>
        </row>
        <row r="1446">
          <cell r="D1446" t="str">
            <v>UK</v>
          </cell>
          <cell r="F1446" t="str">
            <v>077 12 02</v>
          </cell>
          <cell r="G1446" t="str">
            <v>01402</v>
          </cell>
          <cell r="N1446">
            <v>6651</v>
          </cell>
          <cell r="P1446">
            <v>3879</v>
          </cell>
        </row>
        <row r="1447">
          <cell r="D1447" t="str">
            <v>UK</v>
          </cell>
          <cell r="F1447" t="str">
            <v>077 12 02</v>
          </cell>
          <cell r="G1447" t="str">
            <v>01402</v>
          </cell>
          <cell r="N1447">
            <v>4164</v>
          </cell>
          <cell r="P1447">
            <v>2429</v>
          </cell>
        </row>
        <row r="1448">
          <cell r="D1448" t="str">
            <v>SPU</v>
          </cell>
          <cell r="F1448" t="str">
            <v>077 12 02</v>
          </cell>
          <cell r="G1448" t="str">
            <v>01402</v>
          </cell>
          <cell r="N1448">
            <v>9303</v>
          </cell>
          <cell r="P1448">
            <v>5426</v>
          </cell>
        </row>
        <row r="1449">
          <cell r="D1449" t="str">
            <v>SPU</v>
          </cell>
          <cell r="F1449" t="str">
            <v>077 12 02</v>
          </cell>
          <cell r="G1449" t="str">
            <v>01402</v>
          </cell>
          <cell r="N1449">
            <v>10939</v>
          </cell>
          <cell r="P1449">
            <v>6379</v>
          </cell>
        </row>
        <row r="1450">
          <cell r="D1450" t="str">
            <v>UPJŠ</v>
          </cell>
          <cell r="F1450" t="str">
            <v>077 12 02</v>
          </cell>
          <cell r="G1450" t="str">
            <v>01402</v>
          </cell>
          <cell r="N1450">
            <v>9259</v>
          </cell>
          <cell r="P1450">
            <v>5399</v>
          </cell>
        </row>
        <row r="1451">
          <cell r="D1451" t="str">
            <v>STU</v>
          </cell>
          <cell r="F1451" t="str">
            <v>077 12 02</v>
          </cell>
          <cell r="G1451" t="str">
            <v>01402</v>
          </cell>
          <cell r="N1451">
            <v>9446</v>
          </cell>
          <cell r="P1451">
            <v>5509</v>
          </cell>
        </row>
        <row r="1452">
          <cell r="D1452" t="str">
            <v>UPJŠ</v>
          </cell>
          <cell r="F1452" t="str">
            <v>077 12 02</v>
          </cell>
          <cell r="G1452" t="str">
            <v>01402</v>
          </cell>
          <cell r="N1452">
            <v>13556</v>
          </cell>
          <cell r="P1452">
            <v>7906</v>
          </cell>
        </row>
        <row r="1453">
          <cell r="D1453" t="str">
            <v>STU</v>
          </cell>
          <cell r="F1453" t="str">
            <v>077 12 02</v>
          </cell>
          <cell r="G1453" t="str">
            <v>01402</v>
          </cell>
          <cell r="N1453">
            <v>6049</v>
          </cell>
          <cell r="P1453">
            <v>3528</v>
          </cell>
        </row>
        <row r="1454">
          <cell r="D1454" t="str">
            <v>UPJŠ</v>
          </cell>
          <cell r="F1454" t="str">
            <v>077 12 02</v>
          </cell>
          <cell r="G1454" t="str">
            <v>01402</v>
          </cell>
          <cell r="N1454">
            <v>11564</v>
          </cell>
          <cell r="P1454">
            <v>6744</v>
          </cell>
        </row>
        <row r="1455">
          <cell r="D1455" t="str">
            <v>STU</v>
          </cell>
          <cell r="F1455" t="str">
            <v>077 12 02</v>
          </cell>
          <cell r="G1455" t="str">
            <v>01402</v>
          </cell>
          <cell r="N1455">
            <v>5257</v>
          </cell>
          <cell r="P1455">
            <v>3066</v>
          </cell>
        </row>
        <row r="1456">
          <cell r="D1456" t="str">
            <v>UK</v>
          </cell>
          <cell r="F1456" t="str">
            <v>077 12 02</v>
          </cell>
          <cell r="G1456" t="str">
            <v>01402</v>
          </cell>
          <cell r="N1456">
            <v>15253</v>
          </cell>
          <cell r="P1456">
            <v>8897</v>
          </cell>
        </row>
        <row r="1457">
          <cell r="D1457" t="str">
            <v>UCM</v>
          </cell>
          <cell r="F1457" t="str">
            <v>077 12 02</v>
          </cell>
          <cell r="G1457" t="str">
            <v>01402</v>
          </cell>
          <cell r="N1457">
            <v>14051</v>
          </cell>
          <cell r="P1457">
            <v>8194</v>
          </cell>
        </row>
        <row r="1458">
          <cell r="D1458" t="str">
            <v>UK</v>
          </cell>
          <cell r="F1458" t="str">
            <v>077 12 02</v>
          </cell>
          <cell r="G1458" t="str">
            <v>01402</v>
          </cell>
          <cell r="N1458">
            <v>12783</v>
          </cell>
          <cell r="P1458">
            <v>7456</v>
          </cell>
        </row>
        <row r="1459">
          <cell r="D1459" t="str">
            <v>UK</v>
          </cell>
          <cell r="F1459" t="str">
            <v>077 12 02</v>
          </cell>
          <cell r="G1459" t="str">
            <v>01402</v>
          </cell>
          <cell r="N1459">
            <v>10585</v>
          </cell>
          <cell r="P1459">
            <v>6174</v>
          </cell>
        </row>
        <row r="1460">
          <cell r="D1460" t="str">
            <v>UK</v>
          </cell>
          <cell r="F1460" t="str">
            <v>077 12 02</v>
          </cell>
          <cell r="G1460" t="str">
            <v>01402</v>
          </cell>
          <cell r="N1460">
            <v>20112</v>
          </cell>
          <cell r="P1460">
            <v>11732</v>
          </cell>
        </row>
        <row r="1461">
          <cell r="D1461" t="str">
            <v>UCM</v>
          </cell>
          <cell r="F1461" t="str">
            <v>077 12 02</v>
          </cell>
          <cell r="G1461" t="str">
            <v>01402</v>
          </cell>
          <cell r="N1461">
            <v>18984</v>
          </cell>
          <cell r="P1461">
            <v>11074</v>
          </cell>
        </row>
        <row r="1462">
          <cell r="D1462" t="str">
            <v>PU</v>
          </cell>
          <cell r="F1462" t="str">
            <v>077 12 02</v>
          </cell>
          <cell r="G1462" t="str">
            <v>01402</v>
          </cell>
          <cell r="N1462">
            <v>16773</v>
          </cell>
          <cell r="P1462">
            <v>9782</v>
          </cell>
        </row>
        <row r="1463">
          <cell r="D1463" t="str">
            <v>UK</v>
          </cell>
          <cell r="F1463" t="str">
            <v>077 12 02</v>
          </cell>
          <cell r="G1463" t="str">
            <v>01402</v>
          </cell>
          <cell r="N1463">
            <v>13664</v>
          </cell>
          <cell r="P1463">
            <v>7969</v>
          </cell>
        </row>
        <row r="1464">
          <cell r="D1464" t="str">
            <v>UK</v>
          </cell>
          <cell r="F1464" t="str">
            <v>077 12 02</v>
          </cell>
          <cell r="G1464" t="str">
            <v>01402</v>
          </cell>
          <cell r="N1464">
            <v>13908</v>
          </cell>
          <cell r="P1464">
            <v>8113</v>
          </cell>
        </row>
        <row r="1465">
          <cell r="D1465" t="str">
            <v>UK</v>
          </cell>
          <cell r="F1465" t="str">
            <v>077 12 02</v>
          </cell>
          <cell r="G1465" t="str">
            <v>01402</v>
          </cell>
          <cell r="N1465">
            <v>15109</v>
          </cell>
          <cell r="P1465">
            <v>8813</v>
          </cell>
        </row>
        <row r="1466">
          <cell r="D1466" t="str">
            <v>UK</v>
          </cell>
          <cell r="F1466" t="str">
            <v>077 12 02</v>
          </cell>
          <cell r="G1466" t="str">
            <v>01402</v>
          </cell>
          <cell r="N1466">
            <v>12911</v>
          </cell>
          <cell r="P1466">
            <v>7529</v>
          </cell>
        </row>
        <row r="1467">
          <cell r="D1467" t="str">
            <v>UPJŠ</v>
          </cell>
          <cell r="F1467" t="str">
            <v>077 12 02</v>
          </cell>
          <cell r="G1467" t="str">
            <v>01402</v>
          </cell>
          <cell r="N1467">
            <v>2290</v>
          </cell>
          <cell r="P1467">
            <v>1334</v>
          </cell>
        </row>
        <row r="1468">
          <cell r="D1468" t="str">
            <v>UK</v>
          </cell>
          <cell r="F1468" t="str">
            <v>077 12 02</v>
          </cell>
          <cell r="G1468" t="str">
            <v>01402</v>
          </cell>
          <cell r="N1468">
            <v>4158</v>
          </cell>
          <cell r="P1468">
            <v>2424</v>
          </cell>
        </row>
        <row r="1469">
          <cell r="D1469" t="str">
            <v>UPJŠ</v>
          </cell>
          <cell r="F1469" t="str">
            <v>077 12 02</v>
          </cell>
          <cell r="G1469" t="str">
            <v>01402</v>
          </cell>
          <cell r="N1469">
            <v>8283</v>
          </cell>
          <cell r="P1469">
            <v>4831</v>
          </cell>
        </row>
        <row r="1470">
          <cell r="D1470" t="str">
            <v>UK</v>
          </cell>
          <cell r="F1470" t="str">
            <v>077 12 02</v>
          </cell>
          <cell r="G1470" t="str">
            <v>01402</v>
          </cell>
          <cell r="N1470">
            <v>13366</v>
          </cell>
          <cell r="P1470">
            <v>7795</v>
          </cell>
        </row>
        <row r="1471">
          <cell r="D1471" t="str">
            <v>TUZVO</v>
          </cell>
          <cell r="F1471" t="str">
            <v>077 12 02</v>
          </cell>
          <cell r="G1471" t="str">
            <v>01402</v>
          </cell>
          <cell r="N1471">
            <v>4736</v>
          </cell>
          <cell r="P1471">
            <v>2761</v>
          </cell>
        </row>
        <row r="1472">
          <cell r="D1472" t="str">
            <v>UPJŠ</v>
          </cell>
          <cell r="F1472" t="str">
            <v>077 12 02</v>
          </cell>
          <cell r="G1472" t="str">
            <v>01402</v>
          </cell>
          <cell r="N1472">
            <v>7545</v>
          </cell>
          <cell r="P1472">
            <v>4399</v>
          </cell>
        </row>
        <row r="1473">
          <cell r="D1473" t="str">
            <v>UK</v>
          </cell>
          <cell r="F1473" t="str">
            <v>077 12 02</v>
          </cell>
          <cell r="G1473" t="str">
            <v>01402</v>
          </cell>
          <cell r="N1473">
            <v>12418</v>
          </cell>
          <cell r="P1473">
            <v>7242</v>
          </cell>
        </row>
        <row r="1474">
          <cell r="D1474" t="str">
            <v>STU</v>
          </cell>
          <cell r="F1474" t="str">
            <v>077 12 02</v>
          </cell>
          <cell r="G1474" t="str">
            <v>01402</v>
          </cell>
          <cell r="N1474">
            <v>20080</v>
          </cell>
          <cell r="P1474">
            <v>11712</v>
          </cell>
        </row>
        <row r="1475">
          <cell r="D1475" t="str">
            <v>STU</v>
          </cell>
          <cell r="F1475" t="str">
            <v>077 12 02</v>
          </cell>
          <cell r="G1475" t="str">
            <v>01402</v>
          </cell>
          <cell r="N1475">
            <v>19760</v>
          </cell>
          <cell r="P1475">
            <v>11525</v>
          </cell>
        </row>
        <row r="1476">
          <cell r="D1476" t="str">
            <v>STU</v>
          </cell>
          <cell r="F1476" t="str">
            <v>077 12 02</v>
          </cell>
          <cell r="G1476" t="str">
            <v>01402</v>
          </cell>
          <cell r="N1476">
            <v>18383</v>
          </cell>
          <cell r="P1476">
            <v>10721</v>
          </cell>
        </row>
        <row r="1477">
          <cell r="D1477" t="str">
            <v>STU</v>
          </cell>
          <cell r="F1477" t="str">
            <v>077 12 02</v>
          </cell>
          <cell r="G1477" t="str">
            <v>01402</v>
          </cell>
          <cell r="N1477">
            <v>13390</v>
          </cell>
          <cell r="P1477">
            <v>7809</v>
          </cell>
        </row>
        <row r="1478">
          <cell r="D1478" t="str">
            <v>TUKE</v>
          </cell>
          <cell r="F1478" t="str">
            <v>077 12 02</v>
          </cell>
          <cell r="G1478" t="str">
            <v>01402</v>
          </cell>
          <cell r="N1478">
            <v>5383</v>
          </cell>
          <cell r="P1478">
            <v>3138</v>
          </cell>
        </row>
        <row r="1479">
          <cell r="D1479" t="str">
            <v>STU</v>
          </cell>
          <cell r="F1479" t="str">
            <v>077 12 02</v>
          </cell>
          <cell r="G1479" t="str">
            <v>01402</v>
          </cell>
          <cell r="N1479">
            <v>12276</v>
          </cell>
          <cell r="P1479">
            <v>7161</v>
          </cell>
        </row>
        <row r="1480">
          <cell r="D1480" t="str">
            <v>TUKE</v>
          </cell>
          <cell r="F1480" t="str">
            <v>077 12 02</v>
          </cell>
          <cell r="G1480" t="str">
            <v>01402</v>
          </cell>
          <cell r="N1480">
            <v>11049</v>
          </cell>
          <cell r="P1480">
            <v>6443</v>
          </cell>
        </row>
        <row r="1481">
          <cell r="D1481" t="str">
            <v>ŽU</v>
          </cell>
          <cell r="F1481" t="str">
            <v>077 12 02</v>
          </cell>
          <cell r="G1481" t="str">
            <v>01402</v>
          </cell>
          <cell r="N1481">
            <v>4797</v>
          </cell>
          <cell r="P1481">
            <v>2796</v>
          </cell>
        </row>
        <row r="1482">
          <cell r="D1482" t="str">
            <v>ŽU</v>
          </cell>
          <cell r="F1482" t="str">
            <v>077 12 02</v>
          </cell>
          <cell r="G1482" t="str">
            <v>01402</v>
          </cell>
          <cell r="N1482">
            <v>3714</v>
          </cell>
          <cell r="P1482">
            <v>2165</v>
          </cell>
        </row>
        <row r="1483">
          <cell r="D1483" t="str">
            <v>TUKE</v>
          </cell>
          <cell r="F1483" t="str">
            <v>077 12 02</v>
          </cell>
          <cell r="G1483" t="str">
            <v>01402</v>
          </cell>
          <cell r="N1483">
            <v>17641</v>
          </cell>
          <cell r="P1483">
            <v>10290</v>
          </cell>
        </row>
        <row r="1484">
          <cell r="D1484" t="str">
            <v>ŽU</v>
          </cell>
          <cell r="F1484" t="str">
            <v>077 12 02</v>
          </cell>
          <cell r="G1484" t="str">
            <v>01402</v>
          </cell>
          <cell r="N1484">
            <v>10675</v>
          </cell>
          <cell r="P1484">
            <v>6225</v>
          </cell>
        </row>
        <row r="1485">
          <cell r="D1485" t="str">
            <v>TUKE</v>
          </cell>
          <cell r="F1485" t="str">
            <v>077 12 02</v>
          </cell>
          <cell r="G1485" t="str">
            <v>01402</v>
          </cell>
          <cell r="N1485">
            <v>12210</v>
          </cell>
          <cell r="P1485">
            <v>7121</v>
          </cell>
        </row>
        <row r="1486">
          <cell r="D1486" t="str">
            <v>STU</v>
          </cell>
          <cell r="F1486" t="str">
            <v>077 12 02</v>
          </cell>
          <cell r="G1486" t="str">
            <v>01402</v>
          </cell>
          <cell r="N1486">
            <v>11754</v>
          </cell>
          <cell r="P1486">
            <v>6855</v>
          </cell>
        </row>
        <row r="1487">
          <cell r="D1487" t="str">
            <v>TUKE</v>
          </cell>
          <cell r="F1487" t="str">
            <v>077 12 02</v>
          </cell>
          <cell r="G1487" t="str">
            <v>01402</v>
          </cell>
          <cell r="N1487">
            <v>11409</v>
          </cell>
          <cell r="P1487">
            <v>6653</v>
          </cell>
        </row>
        <row r="1488">
          <cell r="D1488" t="str">
            <v>STU</v>
          </cell>
          <cell r="F1488" t="str">
            <v>077 12 02</v>
          </cell>
          <cell r="G1488" t="str">
            <v>01402</v>
          </cell>
          <cell r="N1488">
            <v>3663</v>
          </cell>
          <cell r="P1488">
            <v>2136</v>
          </cell>
        </row>
        <row r="1489">
          <cell r="D1489" t="str">
            <v>TUKE</v>
          </cell>
          <cell r="F1489" t="str">
            <v>077 12 02</v>
          </cell>
          <cell r="G1489" t="str">
            <v>01402</v>
          </cell>
          <cell r="N1489">
            <v>7294</v>
          </cell>
          <cell r="P1489">
            <v>4253</v>
          </cell>
        </row>
        <row r="1490">
          <cell r="D1490" t="str">
            <v>STU</v>
          </cell>
          <cell r="F1490" t="str">
            <v>077 12 02</v>
          </cell>
          <cell r="G1490" t="str">
            <v>01402</v>
          </cell>
          <cell r="N1490">
            <v>12989</v>
          </cell>
          <cell r="P1490">
            <v>7576</v>
          </cell>
        </row>
        <row r="1491">
          <cell r="D1491" t="str">
            <v>TUKE</v>
          </cell>
          <cell r="F1491" t="str">
            <v>077 12 02</v>
          </cell>
          <cell r="G1491" t="str">
            <v>01402</v>
          </cell>
          <cell r="N1491">
            <v>16136</v>
          </cell>
          <cell r="P1491">
            <v>9411</v>
          </cell>
        </row>
        <row r="1492">
          <cell r="D1492" t="str">
            <v>TUAD</v>
          </cell>
          <cell r="F1492" t="str">
            <v>077 12 02</v>
          </cell>
          <cell r="G1492" t="str">
            <v>01402</v>
          </cell>
          <cell r="N1492">
            <v>10108</v>
          </cell>
          <cell r="P1492">
            <v>5895</v>
          </cell>
        </row>
        <row r="1493">
          <cell r="D1493" t="str">
            <v>STU</v>
          </cell>
          <cell r="F1493" t="str">
            <v>077 12 02</v>
          </cell>
          <cell r="G1493" t="str">
            <v>01402</v>
          </cell>
          <cell r="N1493">
            <v>20158</v>
          </cell>
          <cell r="P1493">
            <v>11757</v>
          </cell>
        </row>
        <row r="1494">
          <cell r="D1494" t="str">
            <v>ŽU</v>
          </cell>
          <cell r="F1494" t="str">
            <v>077 12 02</v>
          </cell>
          <cell r="G1494" t="str">
            <v>01402</v>
          </cell>
          <cell r="N1494">
            <v>19658</v>
          </cell>
          <cell r="P1494">
            <v>11466</v>
          </cell>
        </row>
        <row r="1495">
          <cell r="D1495" t="str">
            <v>TUAD</v>
          </cell>
          <cell r="F1495" t="str">
            <v>077 12 02</v>
          </cell>
          <cell r="G1495" t="str">
            <v>01402</v>
          </cell>
          <cell r="N1495">
            <v>6701</v>
          </cell>
          <cell r="P1495">
            <v>3908</v>
          </cell>
        </row>
        <row r="1496">
          <cell r="D1496" t="str">
            <v>ŽU</v>
          </cell>
          <cell r="F1496" t="str">
            <v>077 12 02</v>
          </cell>
          <cell r="G1496" t="str">
            <v>01402</v>
          </cell>
          <cell r="N1496">
            <v>19321</v>
          </cell>
          <cell r="P1496">
            <v>11270</v>
          </cell>
        </row>
        <row r="1497">
          <cell r="D1497" t="str">
            <v>STU</v>
          </cell>
          <cell r="F1497" t="str">
            <v>077 12 02</v>
          </cell>
          <cell r="G1497" t="str">
            <v>01402</v>
          </cell>
          <cell r="N1497">
            <v>12861</v>
          </cell>
          <cell r="P1497">
            <v>7500</v>
          </cell>
        </row>
        <row r="1498">
          <cell r="D1498" t="str">
            <v>TUAD</v>
          </cell>
          <cell r="F1498" t="str">
            <v>077 12 02</v>
          </cell>
          <cell r="G1498" t="str">
            <v>01402</v>
          </cell>
          <cell r="N1498">
            <v>8117</v>
          </cell>
          <cell r="P1498">
            <v>4734</v>
          </cell>
        </row>
        <row r="1499">
          <cell r="D1499" t="str">
            <v>STU</v>
          </cell>
          <cell r="F1499" t="str">
            <v>077 12 02</v>
          </cell>
          <cell r="G1499" t="str">
            <v>01402</v>
          </cell>
          <cell r="N1499">
            <v>13432</v>
          </cell>
          <cell r="P1499">
            <v>7834</v>
          </cell>
        </row>
        <row r="1500">
          <cell r="D1500" t="str">
            <v>TUKE</v>
          </cell>
          <cell r="F1500" t="str">
            <v>077 12 02</v>
          </cell>
          <cell r="G1500" t="str">
            <v>01402</v>
          </cell>
          <cell r="N1500">
            <v>11096</v>
          </cell>
          <cell r="P1500">
            <v>6471</v>
          </cell>
        </row>
        <row r="1501">
          <cell r="D1501" t="str">
            <v>TUKE</v>
          </cell>
          <cell r="F1501" t="str">
            <v>077 12 02</v>
          </cell>
          <cell r="G1501" t="str">
            <v>01402</v>
          </cell>
          <cell r="N1501">
            <v>16903</v>
          </cell>
          <cell r="P1501">
            <v>9858</v>
          </cell>
        </row>
        <row r="1502">
          <cell r="D1502" t="str">
            <v>TUKE</v>
          </cell>
          <cell r="F1502" t="str">
            <v>077 12 02</v>
          </cell>
          <cell r="G1502" t="str">
            <v>01402</v>
          </cell>
          <cell r="N1502">
            <v>14649</v>
          </cell>
          <cell r="P1502">
            <v>8543</v>
          </cell>
        </row>
        <row r="1503">
          <cell r="D1503" t="str">
            <v>UPJŠ</v>
          </cell>
          <cell r="F1503" t="str">
            <v>077 12 02</v>
          </cell>
          <cell r="G1503" t="str">
            <v>01402</v>
          </cell>
          <cell r="N1503">
            <v>9042</v>
          </cell>
          <cell r="P1503">
            <v>5273</v>
          </cell>
        </row>
        <row r="1504">
          <cell r="D1504" t="str">
            <v>TUKE</v>
          </cell>
          <cell r="F1504" t="str">
            <v>077 12 02</v>
          </cell>
          <cell r="G1504" t="str">
            <v>01402</v>
          </cell>
          <cell r="N1504">
            <v>10033</v>
          </cell>
          <cell r="P1504">
            <v>5852</v>
          </cell>
        </row>
        <row r="1505">
          <cell r="D1505" t="str">
            <v>TUKE</v>
          </cell>
          <cell r="F1505" t="str">
            <v>077 12 02</v>
          </cell>
          <cell r="G1505" t="str">
            <v>01402</v>
          </cell>
          <cell r="N1505">
            <v>11563</v>
          </cell>
          <cell r="P1505">
            <v>6743</v>
          </cell>
        </row>
        <row r="1506">
          <cell r="D1506" t="str">
            <v>STU</v>
          </cell>
          <cell r="F1506" t="str">
            <v>077 12 02</v>
          </cell>
          <cell r="G1506" t="str">
            <v>01402</v>
          </cell>
          <cell r="N1506">
            <v>15002</v>
          </cell>
          <cell r="P1506">
            <v>8750</v>
          </cell>
        </row>
        <row r="1507">
          <cell r="D1507" t="str">
            <v>TUKE</v>
          </cell>
          <cell r="F1507" t="str">
            <v>077 12 02</v>
          </cell>
          <cell r="G1507" t="str">
            <v>01402</v>
          </cell>
          <cell r="N1507">
            <v>11904</v>
          </cell>
          <cell r="P1507">
            <v>6944</v>
          </cell>
        </row>
        <row r="1508">
          <cell r="D1508" t="str">
            <v>STU</v>
          </cell>
          <cell r="F1508" t="str">
            <v>077 12 02</v>
          </cell>
          <cell r="G1508" t="str">
            <v>01402</v>
          </cell>
          <cell r="N1508">
            <v>7638</v>
          </cell>
          <cell r="P1508">
            <v>4454</v>
          </cell>
        </row>
        <row r="1509">
          <cell r="D1509" t="str">
            <v>ŽU</v>
          </cell>
          <cell r="F1509" t="str">
            <v>077 12 02</v>
          </cell>
          <cell r="G1509" t="str">
            <v>01402</v>
          </cell>
          <cell r="N1509">
            <v>13344</v>
          </cell>
          <cell r="P1509">
            <v>7784</v>
          </cell>
        </row>
        <row r="1510">
          <cell r="D1510" t="str">
            <v>UK</v>
          </cell>
          <cell r="F1510" t="str">
            <v>077 12 02</v>
          </cell>
          <cell r="G1510" t="str">
            <v>01402</v>
          </cell>
          <cell r="N1510">
            <v>13530</v>
          </cell>
          <cell r="P1510">
            <v>7891</v>
          </cell>
        </row>
        <row r="1511">
          <cell r="D1511" t="str">
            <v>TUZVO</v>
          </cell>
          <cell r="F1511" t="str">
            <v>077 12 02</v>
          </cell>
          <cell r="G1511" t="str">
            <v>01402</v>
          </cell>
          <cell r="N1511">
            <v>13434</v>
          </cell>
          <cell r="P1511">
            <v>7835</v>
          </cell>
        </row>
        <row r="1512">
          <cell r="D1512" t="str">
            <v>SPU</v>
          </cell>
          <cell r="F1512" t="str">
            <v>077 12 02</v>
          </cell>
          <cell r="G1512" t="str">
            <v>01402</v>
          </cell>
          <cell r="N1512">
            <v>18273</v>
          </cell>
          <cell r="P1512">
            <v>10657</v>
          </cell>
        </row>
        <row r="1513">
          <cell r="D1513" t="str">
            <v>UVLF</v>
          </cell>
          <cell r="F1513" t="str">
            <v>077 12 02</v>
          </cell>
          <cell r="G1513" t="str">
            <v>01402</v>
          </cell>
          <cell r="N1513">
            <v>13145</v>
          </cell>
          <cell r="P1513">
            <v>7667</v>
          </cell>
        </row>
        <row r="1514">
          <cell r="D1514" t="str">
            <v>UMB</v>
          </cell>
          <cell r="F1514" t="str">
            <v>077 12 02</v>
          </cell>
          <cell r="G1514" t="str">
            <v>01402</v>
          </cell>
          <cell r="N1514">
            <v>8233</v>
          </cell>
          <cell r="P1514">
            <v>4802</v>
          </cell>
        </row>
        <row r="1515">
          <cell r="D1515" t="str">
            <v>STU</v>
          </cell>
          <cell r="F1515" t="str">
            <v>077 12 02</v>
          </cell>
          <cell r="G1515" t="str">
            <v>01402</v>
          </cell>
          <cell r="N1515">
            <v>9519</v>
          </cell>
          <cell r="P1515">
            <v>5552</v>
          </cell>
        </row>
        <row r="1516">
          <cell r="D1516" t="str">
            <v>UVLF</v>
          </cell>
          <cell r="F1516" t="str">
            <v>077 12 02</v>
          </cell>
          <cell r="G1516" t="str">
            <v>01402</v>
          </cell>
          <cell r="N1516">
            <v>17396</v>
          </cell>
          <cell r="P1516">
            <v>10146</v>
          </cell>
        </row>
        <row r="1517">
          <cell r="D1517" t="str">
            <v>UVLF</v>
          </cell>
          <cell r="F1517" t="str">
            <v>077 12 02</v>
          </cell>
          <cell r="G1517" t="str">
            <v>01402</v>
          </cell>
          <cell r="N1517">
            <v>17211</v>
          </cell>
          <cell r="P1517">
            <v>10039</v>
          </cell>
        </row>
        <row r="1518">
          <cell r="D1518" t="str">
            <v>SPU</v>
          </cell>
          <cell r="F1518" t="str">
            <v>077 12 02</v>
          </cell>
          <cell r="G1518" t="str">
            <v>01402</v>
          </cell>
          <cell r="N1518">
            <v>13844</v>
          </cell>
          <cell r="P1518">
            <v>8074</v>
          </cell>
        </row>
        <row r="1519">
          <cell r="D1519" t="str">
            <v>UPJŠ</v>
          </cell>
          <cell r="F1519" t="str">
            <v>077 12 02</v>
          </cell>
          <cell r="G1519" t="str">
            <v>01402</v>
          </cell>
          <cell r="N1519">
            <v>10712</v>
          </cell>
          <cell r="P1519">
            <v>6247</v>
          </cell>
        </row>
        <row r="1520">
          <cell r="D1520" t="str">
            <v>STU</v>
          </cell>
          <cell r="F1520" t="str">
            <v>077 12 02</v>
          </cell>
          <cell r="G1520" t="str">
            <v>01402</v>
          </cell>
          <cell r="N1520">
            <v>11057</v>
          </cell>
          <cell r="P1520">
            <v>6449</v>
          </cell>
        </row>
        <row r="1521">
          <cell r="D1521" t="str">
            <v>STU</v>
          </cell>
          <cell r="F1521" t="str">
            <v>077 12 02</v>
          </cell>
          <cell r="G1521" t="str">
            <v>01402</v>
          </cell>
          <cell r="N1521">
            <v>12362</v>
          </cell>
          <cell r="P1521">
            <v>7210</v>
          </cell>
        </row>
        <row r="1522">
          <cell r="D1522" t="str">
            <v>SPU</v>
          </cell>
          <cell r="F1522" t="str">
            <v>077 12 02</v>
          </cell>
          <cell r="G1522" t="str">
            <v>01402</v>
          </cell>
          <cell r="N1522">
            <v>15021</v>
          </cell>
          <cell r="P1522">
            <v>8760</v>
          </cell>
        </row>
        <row r="1523">
          <cell r="D1523" t="str">
            <v>TUZVO</v>
          </cell>
          <cell r="F1523" t="str">
            <v>077 12 02</v>
          </cell>
          <cell r="G1523" t="str">
            <v>01402</v>
          </cell>
          <cell r="N1523">
            <v>15373</v>
          </cell>
          <cell r="P1523">
            <v>8967</v>
          </cell>
        </row>
        <row r="1524">
          <cell r="D1524" t="str">
            <v>UVLF</v>
          </cell>
          <cell r="F1524" t="str">
            <v>077 12 02</v>
          </cell>
          <cell r="G1524" t="str">
            <v>01402</v>
          </cell>
          <cell r="N1524">
            <v>7089</v>
          </cell>
          <cell r="P1524">
            <v>4133</v>
          </cell>
        </row>
        <row r="1525">
          <cell r="D1525" t="str">
            <v>UMB</v>
          </cell>
          <cell r="F1525" t="str">
            <v>077 12 02</v>
          </cell>
          <cell r="G1525" t="str">
            <v>01402</v>
          </cell>
          <cell r="N1525">
            <v>5854</v>
          </cell>
          <cell r="P1525">
            <v>3413</v>
          </cell>
        </row>
        <row r="1526">
          <cell r="D1526" t="str">
            <v>SPU</v>
          </cell>
          <cell r="F1526" t="str">
            <v>077 12 02</v>
          </cell>
          <cell r="G1526" t="str">
            <v>01402</v>
          </cell>
          <cell r="N1526">
            <v>6330</v>
          </cell>
          <cell r="P1526">
            <v>3691</v>
          </cell>
        </row>
        <row r="1527">
          <cell r="D1527" t="str">
            <v>TUZVO</v>
          </cell>
          <cell r="F1527" t="str">
            <v>077 12 02</v>
          </cell>
          <cell r="G1527" t="str">
            <v>01402</v>
          </cell>
          <cell r="N1527">
            <v>4515</v>
          </cell>
          <cell r="P1527">
            <v>2633</v>
          </cell>
        </row>
        <row r="1528">
          <cell r="D1528" t="str">
            <v>TUZVO</v>
          </cell>
          <cell r="F1528" t="str">
            <v>077 12 02</v>
          </cell>
          <cell r="G1528" t="str">
            <v>01402</v>
          </cell>
          <cell r="N1528">
            <v>8104</v>
          </cell>
          <cell r="P1528">
            <v>4726</v>
          </cell>
        </row>
        <row r="1529">
          <cell r="D1529" t="str">
            <v>UPJŠ</v>
          </cell>
          <cell r="F1529" t="str">
            <v>077 12 02</v>
          </cell>
          <cell r="G1529" t="str">
            <v>01402</v>
          </cell>
          <cell r="N1529">
            <v>20023</v>
          </cell>
          <cell r="P1529">
            <v>11678</v>
          </cell>
        </row>
        <row r="1530">
          <cell r="D1530" t="str">
            <v>UK</v>
          </cell>
          <cell r="F1530" t="str">
            <v>077 12 02</v>
          </cell>
          <cell r="G1530" t="str">
            <v>01402</v>
          </cell>
          <cell r="N1530">
            <v>19899</v>
          </cell>
          <cell r="P1530">
            <v>11607</v>
          </cell>
        </row>
        <row r="1531">
          <cell r="D1531" t="str">
            <v>UK</v>
          </cell>
          <cell r="F1531" t="str">
            <v>077 12 02</v>
          </cell>
          <cell r="G1531" t="str">
            <v>01402</v>
          </cell>
          <cell r="N1531">
            <v>13084</v>
          </cell>
          <cell r="P1531">
            <v>7631</v>
          </cell>
        </row>
        <row r="1532">
          <cell r="D1532" t="str">
            <v>UK</v>
          </cell>
          <cell r="F1532" t="str">
            <v>077 12 02</v>
          </cell>
          <cell r="G1532" t="str">
            <v>01402</v>
          </cell>
          <cell r="N1532">
            <v>19319</v>
          </cell>
          <cell r="P1532">
            <v>11267</v>
          </cell>
        </row>
        <row r="1533">
          <cell r="D1533" t="str">
            <v>UK</v>
          </cell>
          <cell r="F1533" t="str">
            <v>077 12 02</v>
          </cell>
          <cell r="G1533" t="str">
            <v>01402</v>
          </cell>
          <cell r="N1533">
            <v>18933</v>
          </cell>
          <cell r="P1533">
            <v>11042</v>
          </cell>
        </row>
        <row r="1534">
          <cell r="D1534" t="str">
            <v>UPJŠ</v>
          </cell>
          <cell r="F1534" t="str">
            <v>077 12 02</v>
          </cell>
          <cell r="G1534" t="str">
            <v>01402</v>
          </cell>
          <cell r="N1534">
            <v>17149</v>
          </cell>
          <cell r="P1534">
            <v>10003</v>
          </cell>
        </row>
        <row r="1535">
          <cell r="D1535" t="str">
            <v>UK</v>
          </cell>
          <cell r="F1535" t="str">
            <v>077 12 02</v>
          </cell>
          <cell r="G1535" t="str">
            <v>01402</v>
          </cell>
          <cell r="N1535">
            <v>15500</v>
          </cell>
          <cell r="P1535">
            <v>9040</v>
          </cell>
        </row>
        <row r="1536">
          <cell r="D1536" t="str">
            <v>UK</v>
          </cell>
          <cell r="F1536" t="str">
            <v>077 12 02</v>
          </cell>
          <cell r="G1536" t="str">
            <v>01402</v>
          </cell>
          <cell r="N1536">
            <v>18752</v>
          </cell>
          <cell r="P1536">
            <v>10937</v>
          </cell>
        </row>
        <row r="1537">
          <cell r="D1537" t="str">
            <v>UVLF</v>
          </cell>
          <cell r="F1537" t="str">
            <v>077 12 02</v>
          </cell>
          <cell r="G1537" t="str">
            <v>01402</v>
          </cell>
          <cell r="N1537">
            <v>17684</v>
          </cell>
          <cell r="P1537">
            <v>10314</v>
          </cell>
        </row>
        <row r="1538">
          <cell r="D1538" t="str">
            <v>UK</v>
          </cell>
          <cell r="F1538" t="str">
            <v>077 12 02</v>
          </cell>
          <cell r="G1538" t="str">
            <v>01402</v>
          </cell>
          <cell r="N1538">
            <v>16495</v>
          </cell>
          <cell r="P1538">
            <v>9620</v>
          </cell>
        </row>
        <row r="1539">
          <cell r="D1539" t="str">
            <v>UK</v>
          </cell>
          <cell r="F1539" t="str">
            <v>077 12 02</v>
          </cell>
          <cell r="G1539" t="str">
            <v>01402</v>
          </cell>
          <cell r="N1539">
            <v>13751</v>
          </cell>
          <cell r="P1539">
            <v>8019</v>
          </cell>
        </row>
        <row r="1540">
          <cell r="D1540" t="str">
            <v>UK</v>
          </cell>
          <cell r="F1540" t="str">
            <v>077 12 02</v>
          </cell>
          <cell r="G1540" t="str">
            <v>01402</v>
          </cell>
          <cell r="N1540">
            <v>10087</v>
          </cell>
          <cell r="P1540">
            <v>5882</v>
          </cell>
        </row>
        <row r="1541">
          <cell r="D1541" t="str">
            <v>UK</v>
          </cell>
          <cell r="F1541" t="str">
            <v>077 12 02</v>
          </cell>
          <cell r="G1541" t="str">
            <v>01402</v>
          </cell>
          <cell r="N1541">
            <v>10060</v>
          </cell>
          <cell r="P1541">
            <v>5867</v>
          </cell>
        </row>
        <row r="1542">
          <cell r="D1542" t="str">
            <v>UK</v>
          </cell>
          <cell r="F1542" t="str">
            <v>077 12 02</v>
          </cell>
          <cell r="G1542" t="str">
            <v>01402</v>
          </cell>
          <cell r="N1542">
            <v>16043</v>
          </cell>
          <cell r="P1542">
            <v>9356</v>
          </cell>
        </row>
        <row r="1543">
          <cell r="D1543" t="str">
            <v>UK</v>
          </cell>
          <cell r="F1543" t="str">
            <v>077 12 02</v>
          </cell>
          <cell r="G1543" t="str">
            <v>01402</v>
          </cell>
          <cell r="N1543">
            <v>15686</v>
          </cell>
          <cell r="P1543">
            <v>9149</v>
          </cell>
        </row>
        <row r="1544">
          <cell r="D1544" t="str">
            <v>UK</v>
          </cell>
          <cell r="F1544" t="str">
            <v>077 12 02</v>
          </cell>
          <cell r="G1544" t="str">
            <v>01402</v>
          </cell>
          <cell r="N1544">
            <v>14944</v>
          </cell>
          <cell r="P1544">
            <v>8716</v>
          </cell>
        </row>
        <row r="1545">
          <cell r="D1545" t="str">
            <v>UK</v>
          </cell>
          <cell r="F1545" t="str">
            <v>077 12 02</v>
          </cell>
          <cell r="G1545" t="str">
            <v>01402</v>
          </cell>
          <cell r="N1545">
            <v>10503</v>
          </cell>
          <cell r="P1545">
            <v>6126</v>
          </cell>
        </row>
        <row r="1546">
          <cell r="D1546" t="str">
            <v>UK</v>
          </cell>
          <cell r="F1546" t="str">
            <v>077 12 02</v>
          </cell>
          <cell r="G1546" t="str">
            <v>01402</v>
          </cell>
          <cell r="N1546">
            <v>12537</v>
          </cell>
          <cell r="P1546">
            <v>7311</v>
          </cell>
        </row>
        <row r="1547">
          <cell r="D1547" t="str">
            <v>UK</v>
          </cell>
          <cell r="F1547" t="str">
            <v>077 12 02</v>
          </cell>
          <cell r="G1547" t="str">
            <v>01402</v>
          </cell>
          <cell r="N1547">
            <v>4235</v>
          </cell>
          <cell r="P1547">
            <v>2468</v>
          </cell>
        </row>
        <row r="1548">
          <cell r="D1548" t="str">
            <v>UVLF</v>
          </cell>
          <cell r="F1548" t="str">
            <v>077 12 02</v>
          </cell>
          <cell r="G1548" t="str">
            <v>01402</v>
          </cell>
          <cell r="N1548">
            <v>12310</v>
          </cell>
          <cell r="P1548">
            <v>7179</v>
          </cell>
        </row>
        <row r="1549">
          <cell r="D1549" t="str">
            <v>UK</v>
          </cell>
          <cell r="F1549" t="str">
            <v>077 12 02</v>
          </cell>
          <cell r="G1549" t="str">
            <v>01402</v>
          </cell>
          <cell r="N1549">
            <v>9497</v>
          </cell>
          <cell r="P1549">
            <v>5539</v>
          </cell>
        </row>
        <row r="1550">
          <cell r="D1550" t="str">
            <v>UK</v>
          </cell>
          <cell r="F1550" t="str">
            <v>077 12 02</v>
          </cell>
          <cell r="G1550" t="str">
            <v>01402</v>
          </cell>
          <cell r="N1550">
            <v>7875</v>
          </cell>
          <cell r="P1550">
            <v>4593</v>
          </cell>
        </row>
        <row r="1551">
          <cell r="D1551" t="str">
            <v>UK</v>
          </cell>
          <cell r="F1551" t="str">
            <v>077 12 02</v>
          </cell>
          <cell r="G1551" t="str">
            <v>01402</v>
          </cell>
          <cell r="N1551">
            <v>7558</v>
          </cell>
          <cell r="P1551">
            <v>4407</v>
          </cell>
        </row>
        <row r="1552">
          <cell r="D1552" t="str">
            <v>TVU</v>
          </cell>
          <cell r="F1552" t="str">
            <v>077 12 02</v>
          </cell>
          <cell r="G1552" t="str">
            <v>01402</v>
          </cell>
          <cell r="N1552">
            <v>5757</v>
          </cell>
          <cell r="P1552">
            <v>3356</v>
          </cell>
        </row>
        <row r="1553">
          <cell r="D1553" t="str">
            <v>UK</v>
          </cell>
          <cell r="F1553" t="str">
            <v>077 12 02</v>
          </cell>
          <cell r="G1553" t="str">
            <v>01402</v>
          </cell>
          <cell r="N1553">
            <v>3756</v>
          </cell>
          <cell r="P1553">
            <v>2191</v>
          </cell>
        </row>
        <row r="1554">
          <cell r="D1554" t="str">
            <v>UK</v>
          </cell>
          <cell r="F1554" t="str">
            <v>077 12 02</v>
          </cell>
          <cell r="G1554" t="str">
            <v>01402</v>
          </cell>
          <cell r="N1554">
            <v>7818</v>
          </cell>
          <cell r="P1554">
            <v>4559</v>
          </cell>
        </row>
        <row r="1555">
          <cell r="D1555" t="str">
            <v>UK</v>
          </cell>
          <cell r="F1555" t="str">
            <v>077 12 02</v>
          </cell>
          <cell r="G1555" t="str">
            <v>01402</v>
          </cell>
          <cell r="N1555">
            <v>3029</v>
          </cell>
          <cell r="P1555">
            <v>1766</v>
          </cell>
        </row>
        <row r="1556">
          <cell r="D1556" t="str">
            <v>UKF</v>
          </cell>
          <cell r="F1556" t="str">
            <v>077 12 02</v>
          </cell>
          <cell r="G1556" t="str">
            <v>01402</v>
          </cell>
          <cell r="N1556">
            <v>7579</v>
          </cell>
          <cell r="P1556">
            <v>4419</v>
          </cell>
        </row>
        <row r="1557">
          <cell r="D1557" t="str">
            <v>UCM</v>
          </cell>
          <cell r="F1557" t="str">
            <v>077 12 02</v>
          </cell>
          <cell r="G1557" t="str">
            <v>01402</v>
          </cell>
          <cell r="N1557">
            <v>2690</v>
          </cell>
          <cell r="P1557">
            <v>1568</v>
          </cell>
        </row>
        <row r="1558">
          <cell r="D1558" t="str">
            <v>UK</v>
          </cell>
          <cell r="F1558" t="str">
            <v>077 12 02</v>
          </cell>
          <cell r="G1558" t="str">
            <v>01402</v>
          </cell>
          <cell r="N1558">
            <v>4708</v>
          </cell>
          <cell r="P1558">
            <v>2745</v>
          </cell>
        </row>
        <row r="1559">
          <cell r="D1559" t="str">
            <v>UKF</v>
          </cell>
          <cell r="F1559" t="str">
            <v>077 12 02</v>
          </cell>
          <cell r="G1559" t="str">
            <v>01402</v>
          </cell>
          <cell r="N1559">
            <v>2603</v>
          </cell>
          <cell r="P1559">
            <v>1516</v>
          </cell>
        </row>
        <row r="1560">
          <cell r="D1560" t="str">
            <v>UKF</v>
          </cell>
          <cell r="F1560" t="str">
            <v>077 12 02</v>
          </cell>
          <cell r="G1560" t="str">
            <v>01402</v>
          </cell>
          <cell r="N1560">
            <v>4363</v>
          </cell>
          <cell r="P1560">
            <v>2543</v>
          </cell>
        </row>
        <row r="1561">
          <cell r="D1561" t="str">
            <v>UPJŠ</v>
          </cell>
          <cell r="F1561" t="str">
            <v>077 12 02</v>
          </cell>
          <cell r="G1561" t="str">
            <v>01402</v>
          </cell>
          <cell r="N1561">
            <v>7165</v>
          </cell>
          <cell r="P1561">
            <v>4179</v>
          </cell>
        </row>
        <row r="1562">
          <cell r="D1562" t="str">
            <v>TVU</v>
          </cell>
          <cell r="F1562" t="str">
            <v>077 12 02</v>
          </cell>
          <cell r="G1562" t="str">
            <v>01402</v>
          </cell>
          <cell r="N1562">
            <v>2020</v>
          </cell>
          <cell r="P1562">
            <v>1177</v>
          </cell>
        </row>
        <row r="1563">
          <cell r="D1563" t="str">
            <v>UPJŠ</v>
          </cell>
          <cell r="F1563" t="str">
            <v>077 12 02</v>
          </cell>
          <cell r="G1563" t="str">
            <v>01402</v>
          </cell>
          <cell r="N1563">
            <v>9128</v>
          </cell>
          <cell r="P1563">
            <v>5323</v>
          </cell>
        </row>
        <row r="1564">
          <cell r="D1564" t="str">
            <v>TVU</v>
          </cell>
          <cell r="F1564" t="str">
            <v>077 12 02</v>
          </cell>
          <cell r="G1564" t="str">
            <v>01402</v>
          </cell>
          <cell r="N1564">
            <v>9131</v>
          </cell>
          <cell r="P1564">
            <v>5324</v>
          </cell>
        </row>
        <row r="1565">
          <cell r="D1565" t="str">
            <v>UK</v>
          </cell>
          <cell r="F1565" t="str">
            <v>077 12 02</v>
          </cell>
          <cell r="G1565" t="str">
            <v>01402</v>
          </cell>
          <cell r="N1565">
            <v>2399</v>
          </cell>
          <cell r="P1565">
            <v>1397</v>
          </cell>
        </row>
        <row r="1566">
          <cell r="D1566" t="str">
            <v>PU</v>
          </cell>
          <cell r="F1566" t="str">
            <v>077 12 02</v>
          </cell>
          <cell r="G1566" t="str">
            <v>01402</v>
          </cell>
          <cell r="N1566">
            <v>7740</v>
          </cell>
          <cell r="P1566">
            <v>4515</v>
          </cell>
        </row>
        <row r="1567">
          <cell r="D1567" t="str">
            <v>UK</v>
          </cell>
          <cell r="F1567" t="str">
            <v>077 12 02</v>
          </cell>
          <cell r="G1567" t="str">
            <v>01402</v>
          </cell>
          <cell r="N1567">
            <v>6724</v>
          </cell>
          <cell r="P1567">
            <v>3921</v>
          </cell>
        </row>
        <row r="1568">
          <cell r="D1568" t="str">
            <v>UK</v>
          </cell>
          <cell r="F1568" t="str">
            <v>077 12 02</v>
          </cell>
          <cell r="G1568" t="str">
            <v>01402</v>
          </cell>
          <cell r="N1568">
            <v>4955</v>
          </cell>
          <cell r="P1568">
            <v>2888</v>
          </cell>
        </row>
        <row r="1569">
          <cell r="D1569" t="str">
            <v>KU</v>
          </cell>
          <cell r="F1569" t="str">
            <v>077 12 02</v>
          </cell>
          <cell r="G1569" t="str">
            <v>01402</v>
          </cell>
          <cell r="N1569">
            <v>5252</v>
          </cell>
          <cell r="P1569">
            <v>3062</v>
          </cell>
        </row>
        <row r="1570">
          <cell r="D1570" t="str">
            <v>UKF</v>
          </cell>
          <cell r="F1570" t="str">
            <v>077 12 02</v>
          </cell>
          <cell r="G1570" t="str">
            <v>01402</v>
          </cell>
          <cell r="N1570">
            <v>16183</v>
          </cell>
          <cell r="P1570">
            <v>9438</v>
          </cell>
        </row>
        <row r="1571">
          <cell r="D1571" t="str">
            <v>UK</v>
          </cell>
          <cell r="F1571" t="str">
            <v>077 12 02</v>
          </cell>
          <cell r="G1571" t="str">
            <v>01402</v>
          </cell>
          <cell r="N1571">
            <v>7703</v>
          </cell>
          <cell r="P1571">
            <v>4491</v>
          </cell>
        </row>
        <row r="1572">
          <cell r="D1572" t="str">
            <v>UK</v>
          </cell>
          <cell r="F1572" t="str">
            <v>077 12 02</v>
          </cell>
          <cell r="G1572" t="str">
            <v>01402</v>
          </cell>
          <cell r="N1572">
            <v>12022</v>
          </cell>
          <cell r="P1572">
            <v>7011</v>
          </cell>
        </row>
        <row r="1573">
          <cell r="D1573" t="str">
            <v>UK</v>
          </cell>
          <cell r="F1573" t="str">
            <v>077 12 02</v>
          </cell>
          <cell r="G1573" t="str">
            <v>01402</v>
          </cell>
          <cell r="N1573">
            <v>1478</v>
          </cell>
          <cell r="P1573">
            <v>861</v>
          </cell>
        </row>
        <row r="1574">
          <cell r="D1574" t="str">
            <v>PU</v>
          </cell>
          <cell r="F1574" t="str">
            <v>077 12 02</v>
          </cell>
          <cell r="G1574" t="str">
            <v>01402</v>
          </cell>
          <cell r="N1574">
            <v>2455</v>
          </cell>
          <cell r="P1574">
            <v>1430</v>
          </cell>
        </row>
        <row r="1575">
          <cell r="D1575" t="str">
            <v>UPJŠ</v>
          </cell>
          <cell r="F1575" t="str">
            <v>077 12 02</v>
          </cell>
          <cell r="G1575" t="str">
            <v>01402</v>
          </cell>
          <cell r="N1575">
            <v>6211</v>
          </cell>
          <cell r="P1575">
            <v>3621</v>
          </cell>
        </row>
        <row r="1576">
          <cell r="D1576" t="str">
            <v>UK</v>
          </cell>
          <cell r="F1576" t="str">
            <v>077 12 02</v>
          </cell>
          <cell r="G1576" t="str">
            <v>01402</v>
          </cell>
          <cell r="N1576">
            <v>2957</v>
          </cell>
          <cell r="P1576">
            <v>1724</v>
          </cell>
        </row>
        <row r="1577">
          <cell r="D1577" t="str">
            <v>UCM</v>
          </cell>
          <cell r="F1577" t="str">
            <v>077 12 02</v>
          </cell>
          <cell r="G1577" t="str">
            <v>01402</v>
          </cell>
          <cell r="N1577">
            <v>1286</v>
          </cell>
          <cell r="P1577">
            <v>749</v>
          </cell>
        </row>
        <row r="1578">
          <cell r="D1578" t="str">
            <v>PU</v>
          </cell>
          <cell r="F1578" t="str">
            <v>077 12 02</v>
          </cell>
          <cell r="G1578" t="str">
            <v>01402</v>
          </cell>
          <cell r="N1578">
            <v>3843</v>
          </cell>
          <cell r="P1578">
            <v>2241</v>
          </cell>
        </row>
        <row r="1579">
          <cell r="D1579" t="str">
            <v>EU</v>
          </cell>
          <cell r="F1579" t="str">
            <v>077 12 02</v>
          </cell>
          <cell r="G1579" t="str">
            <v>01402</v>
          </cell>
          <cell r="N1579">
            <v>6587</v>
          </cell>
          <cell r="P1579">
            <v>3840</v>
          </cell>
        </row>
        <row r="1580">
          <cell r="D1580" t="str">
            <v>EU</v>
          </cell>
          <cell r="F1580" t="str">
            <v>077 12 02</v>
          </cell>
          <cell r="G1580" t="str">
            <v>01402</v>
          </cell>
          <cell r="N1580">
            <v>5013</v>
          </cell>
          <cell r="P1580">
            <v>2922</v>
          </cell>
        </row>
        <row r="1581">
          <cell r="D1581" t="str">
            <v>UK</v>
          </cell>
          <cell r="F1581" t="str">
            <v>077 12 02</v>
          </cell>
          <cell r="G1581" t="str">
            <v>01402</v>
          </cell>
          <cell r="N1581">
            <v>8063</v>
          </cell>
          <cell r="P1581">
            <v>4701</v>
          </cell>
        </row>
        <row r="1582">
          <cell r="D1582" t="str">
            <v>UPJŠ</v>
          </cell>
          <cell r="F1582" t="str">
            <v>077 12 02</v>
          </cell>
          <cell r="G1582" t="str">
            <v>01402</v>
          </cell>
          <cell r="N1582">
            <v>4486</v>
          </cell>
          <cell r="P1582">
            <v>2615</v>
          </cell>
        </row>
        <row r="1583">
          <cell r="D1583" t="str">
            <v>UMB</v>
          </cell>
          <cell r="F1583" t="str">
            <v>077 12 02</v>
          </cell>
          <cell r="G1583" t="str">
            <v>01402</v>
          </cell>
          <cell r="N1583">
            <v>5492</v>
          </cell>
          <cell r="P1583">
            <v>3202</v>
          </cell>
        </row>
        <row r="1584">
          <cell r="D1584" t="str">
            <v>TUKE</v>
          </cell>
          <cell r="F1584" t="str">
            <v>077 12 02</v>
          </cell>
          <cell r="G1584" t="str">
            <v>01402</v>
          </cell>
          <cell r="N1584">
            <v>7072</v>
          </cell>
          <cell r="P1584">
            <v>4124</v>
          </cell>
        </row>
        <row r="1585">
          <cell r="D1585" t="str">
            <v>EU</v>
          </cell>
          <cell r="F1585" t="str">
            <v>077 12 02</v>
          </cell>
          <cell r="G1585" t="str">
            <v>01402</v>
          </cell>
          <cell r="N1585">
            <v>12575</v>
          </cell>
          <cell r="P1585">
            <v>7333</v>
          </cell>
        </row>
        <row r="1586">
          <cell r="D1586" t="str">
            <v>EU</v>
          </cell>
          <cell r="F1586" t="str">
            <v>077 12 02</v>
          </cell>
          <cell r="G1586" t="str">
            <v>01402</v>
          </cell>
          <cell r="N1586">
            <v>9103</v>
          </cell>
          <cell r="P1586">
            <v>5308</v>
          </cell>
        </row>
        <row r="1587">
          <cell r="D1587" t="str">
            <v>TVU</v>
          </cell>
          <cell r="F1587" t="str">
            <v>077 12 02</v>
          </cell>
          <cell r="G1587" t="str">
            <v>01402</v>
          </cell>
          <cell r="N1587">
            <v>6675</v>
          </cell>
          <cell r="P1587">
            <v>3893</v>
          </cell>
        </row>
        <row r="1588">
          <cell r="D1588" t="str">
            <v>EU</v>
          </cell>
          <cell r="F1588" t="str">
            <v>077 12 02</v>
          </cell>
          <cell r="G1588" t="str">
            <v>01402</v>
          </cell>
          <cell r="N1588">
            <v>11153</v>
          </cell>
          <cell r="P1588">
            <v>6505</v>
          </cell>
        </row>
        <row r="1589">
          <cell r="D1589" t="str">
            <v>SPU</v>
          </cell>
          <cell r="F1589" t="str">
            <v>077 12 02</v>
          </cell>
          <cell r="G1589" t="str">
            <v>01402</v>
          </cell>
          <cell r="N1589">
            <v>13413</v>
          </cell>
          <cell r="P1589">
            <v>7822</v>
          </cell>
        </row>
        <row r="1590">
          <cell r="D1590" t="str">
            <v>UK</v>
          </cell>
          <cell r="F1590" t="str">
            <v>077 12 05</v>
          </cell>
          <cell r="G1590" t="str">
            <v>09702</v>
          </cell>
          <cell r="N1590">
            <v>2907</v>
          </cell>
          <cell r="P1590">
            <v>1695</v>
          </cell>
        </row>
        <row r="1591">
          <cell r="D1591" t="str">
            <v>PU</v>
          </cell>
          <cell r="F1591" t="str">
            <v>077 12 05</v>
          </cell>
          <cell r="G1591" t="str">
            <v>09702</v>
          </cell>
          <cell r="N1591">
            <v>7751</v>
          </cell>
          <cell r="P1591">
            <v>4519</v>
          </cell>
        </row>
        <row r="1592">
          <cell r="D1592" t="str">
            <v>KU</v>
          </cell>
          <cell r="F1592" t="str">
            <v>077 12 05</v>
          </cell>
          <cell r="G1592" t="str">
            <v>09702</v>
          </cell>
          <cell r="N1592">
            <v>6476</v>
          </cell>
          <cell r="P1592">
            <v>3776</v>
          </cell>
        </row>
        <row r="1593">
          <cell r="D1593" t="str">
            <v>PU</v>
          </cell>
          <cell r="F1593" t="str">
            <v>077 12 05</v>
          </cell>
          <cell r="G1593" t="str">
            <v>09702</v>
          </cell>
          <cell r="N1593">
            <v>11427</v>
          </cell>
          <cell r="P1593">
            <v>6665</v>
          </cell>
        </row>
        <row r="1594">
          <cell r="D1594" t="str">
            <v>UKF</v>
          </cell>
          <cell r="F1594" t="str">
            <v>077 12 05</v>
          </cell>
          <cell r="G1594" t="str">
            <v>09702</v>
          </cell>
          <cell r="N1594">
            <v>5172</v>
          </cell>
          <cell r="P1594">
            <v>3017</v>
          </cell>
        </row>
        <row r="1595">
          <cell r="D1595" t="str">
            <v>UMB</v>
          </cell>
          <cell r="F1595" t="str">
            <v>077 12 05</v>
          </cell>
          <cell r="G1595" t="str">
            <v>09702</v>
          </cell>
          <cell r="N1595">
            <v>4698</v>
          </cell>
          <cell r="P1595">
            <v>2739</v>
          </cell>
        </row>
        <row r="1596">
          <cell r="D1596" t="str">
            <v>PU</v>
          </cell>
          <cell r="F1596" t="str">
            <v>077 12 05</v>
          </cell>
          <cell r="G1596" t="str">
            <v>09702</v>
          </cell>
          <cell r="N1596">
            <v>9732</v>
          </cell>
          <cell r="P1596">
            <v>5677</v>
          </cell>
        </row>
        <row r="1597">
          <cell r="D1597" t="str">
            <v>UPJŠ</v>
          </cell>
          <cell r="F1597" t="str">
            <v>077 12 05</v>
          </cell>
          <cell r="G1597" t="str">
            <v>09702</v>
          </cell>
          <cell r="N1597">
            <v>12067</v>
          </cell>
          <cell r="P1597">
            <v>7037</v>
          </cell>
        </row>
        <row r="1598">
          <cell r="D1598" t="str">
            <v>UKF</v>
          </cell>
          <cell r="F1598" t="str">
            <v>077 12 05</v>
          </cell>
          <cell r="G1598" t="str">
            <v>09702</v>
          </cell>
          <cell r="N1598">
            <v>5597</v>
          </cell>
          <cell r="P1598">
            <v>3264</v>
          </cell>
        </row>
        <row r="1599">
          <cell r="D1599" t="str">
            <v>UMB</v>
          </cell>
          <cell r="F1599" t="str">
            <v>077 12 05</v>
          </cell>
          <cell r="G1599" t="str">
            <v>09702</v>
          </cell>
          <cell r="N1599">
            <v>5382</v>
          </cell>
          <cell r="P1599">
            <v>3138</v>
          </cell>
        </row>
        <row r="1600">
          <cell r="D1600" t="str">
            <v>UKF</v>
          </cell>
          <cell r="F1600" t="str">
            <v>077 12 05</v>
          </cell>
          <cell r="G1600" t="str">
            <v>09702</v>
          </cell>
          <cell r="N1600">
            <v>5870</v>
          </cell>
          <cell r="P1600">
            <v>3423</v>
          </cell>
        </row>
        <row r="1601">
          <cell r="D1601" t="str">
            <v>UKF</v>
          </cell>
          <cell r="F1601" t="str">
            <v>077 12 05</v>
          </cell>
          <cell r="G1601" t="str">
            <v>09702</v>
          </cell>
          <cell r="N1601">
            <v>7899</v>
          </cell>
          <cell r="P1601">
            <v>4607</v>
          </cell>
        </row>
        <row r="1602">
          <cell r="D1602" t="str">
            <v>PU</v>
          </cell>
          <cell r="F1602" t="str">
            <v>077 12 05</v>
          </cell>
          <cell r="G1602" t="str">
            <v>09702</v>
          </cell>
          <cell r="N1602">
            <v>6072</v>
          </cell>
          <cell r="P1602">
            <v>3542</v>
          </cell>
        </row>
        <row r="1603">
          <cell r="D1603" t="str">
            <v>UK</v>
          </cell>
          <cell r="F1603" t="str">
            <v>077 12 05</v>
          </cell>
          <cell r="G1603" t="str">
            <v>09702</v>
          </cell>
          <cell r="N1603">
            <v>8900</v>
          </cell>
          <cell r="P1603">
            <v>5190</v>
          </cell>
        </row>
        <row r="1604">
          <cell r="D1604" t="str">
            <v>UK</v>
          </cell>
          <cell r="F1604" t="str">
            <v>077 12 05</v>
          </cell>
          <cell r="G1604" t="str">
            <v>09702</v>
          </cell>
          <cell r="N1604">
            <v>7383</v>
          </cell>
          <cell r="P1604">
            <v>4306</v>
          </cell>
        </row>
        <row r="1605">
          <cell r="D1605" t="str">
            <v>TVU</v>
          </cell>
          <cell r="F1605" t="str">
            <v>077 12 05</v>
          </cell>
          <cell r="G1605" t="str">
            <v>09702</v>
          </cell>
          <cell r="N1605">
            <v>4065</v>
          </cell>
          <cell r="P1605">
            <v>2369</v>
          </cell>
        </row>
        <row r="1606">
          <cell r="D1606" t="str">
            <v>UKF</v>
          </cell>
          <cell r="F1606" t="str">
            <v>077 12 05</v>
          </cell>
          <cell r="G1606" t="str">
            <v>09702</v>
          </cell>
          <cell r="N1606">
            <v>5072</v>
          </cell>
          <cell r="P1606">
            <v>2957</v>
          </cell>
        </row>
        <row r="1607">
          <cell r="D1607" t="str">
            <v>STU</v>
          </cell>
          <cell r="F1607" t="str">
            <v>077 12 05</v>
          </cell>
          <cell r="G1607" t="str">
            <v>09702</v>
          </cell>
          <cell r="N1607">
            <v>15352</v>
          </cell>
          <cell r="P1607">
            <v>8954</v>
          </cell>
        </row>
        <row r="1608">
          <cell r="D1608" t="str">
            <v>UCM</v>
          </cell>
          <cell r="F1608" t="str">
            <v>077 12 05</v>
          </cell>
          <cell r="G1608" t="str">
            <v>09702</v>
          </cell>
          <cell r="N1608">
            <v>6204</v>
          </cell>
          <cell r="P1608">
            <v>3619</v>
          </cell>
        </row>
        <row r="1609">
          <cell r="D1609" t="str">
            <v>ŽU</v>
          </cell>
          <cell r="F1609" t="str">
            <v>077 12 05</v>
          </cell>
          <cell r="G1609" t="str">
            <v>09702</v>
          </cell>
          <cell r="N1609">
            <v>2837</v>
          </cell>
          <cell r="P1609">
            <v>1654</v>
          </cell>
        </row>
        <row r="1610">
          <cell r="D1610" t="str">
            <v>UKF</v>
          </cell>
          <cell r="F1610" t="str">
            <v>077 12 05</v>
          </cell>
          <cell r="G1610" t="str">
            <v>09702</v>
          </cell>
          <cell r="N1610">
            <v>3953</v>
          </cell>
          <cell r="P1610">
            <v>2305</v>
          </cell>
        </row>
        <row r="1611">
          <cell r="D1611" t="str">
            <v>TVU</v>
          </cell>
          <cell r="F1611" t="str">
            <v>077 12 05</v>
          </cell>
          <cell r="G1611" t="str">
            <v>09702</v>
          </cell>
          <cell r="N1611">
            <v>6962</v>
          </cell>
          <cell r="P1611">
            <v>4060</v>
          </cell>
        </row>
        <row r="1612">
          <cell r="D1612" t="str">
            <v>UJS</v>
          </cell>
          <cell r="F1612" t="str">
            <v>077 12 05</v>
          </cell>
          <cell r="G1612" t="str">
            <v>09702</v>
          </cell>
          <cell r="N1612">
            <v>4641</v>
          </cell>
          <cell r="P1612">
            <v>2705</v>
          </cell>
        </row>
        <row r="1613">
          <cell r="D1613" t="str">
            <v>TUKE</v>
          </cell>
          <cell r="F1613" t="str">
            <v>077 12 05</v>
          </cell>
          <cell r="G1613" t="str">
            <v>09702</v>
          </cell>
          <cell r="N1613">
            <v>18364</v>
          </cell>
          <cell r="P1613">
            <v>10711</v>
          </cell>
        </row>
        <row r="1614">
          <cell r="D1614" t="str">
            <v>ŽU</v>
          </cell>
          <cell r="F1614" t="str">
            <v>077 12 05</v>
          </cell>
          <cell r="G1614" t="str">
            <v>09702</v>
          </cell>
          <cell r="N1614">
            <v>18494</v>
          </cell>
          <cell r="P1614">
            <v>10787</v>
          </cell>
        </row>
        <row r="1615">
          <cell r="D1615" t="str">
            <v>ŽU</v>
          </cell>
          <cell r="F1615" t="str">
            <v>077 12 05</v>
          </cell>
          <cell r="G1615" t="str">
            <v>09702</v>
          </cell>
          <cell r="N1615">
            <v>12895</v>
          </cell>
          <cell r="P1615">
            <v>7520</v>
          </cell>
        </row>
        <row r="1616">
          <cell r="D1616" t="str">
            <v>TUKE</v>
          </cell>
          <cell r="F1616" t="str">
            <v>077 12 05</v>
          </cell>
          <cell r="G1616" t="str">
            <v>09702</v>
          </cell>
          <cell r="N1616">
            <v>15842</v>
          </cell>
          <cell r="P1616">
            <v>9240</v>
          </cell>
        </row>
        <row r="1617">
          <cell r="D1617" t="str">
            <v>ŽU</v>
          </cell>
          <cell r="F1617" t="str">
            <v>077 12 05</v>
          </cell>
          <cell r="G1617" t="str">
            <v>09702</v>
          </cell>
          <cell r="N1617">
            <v>13574</v>
          </cell>
          <cell r="P1617">
            <v>7917</v>
          </cell>
        </row>
        <row r="1618">
          <cell r="D1618" t="str">
            <v>ŽU</v>
          </cell>
          <cell r="F1618" t="str">
            <v>077 12 05</v>
          </cell>
          <cell r="G1618" t="str">
            <v>09702</v>
          </cell>
          <cell r="N1618">
            <v>16914</v>
          </cell>
          <cell r="P1618">
            <v>9865</v>
          </cell>
        </row>
        <row r="1619">
          <cell r="D1619" t="str">
            <v>TUKE</v>
          </cell>
          <cell r="F1619" t="str">
            <v>077 12 05</v>
          </cell>
          <cell r="G1619" t="str">
            <v>09702</v>
          </cell>
          <cell r="N1619">
            <v>17950</v>
          </cell>
          <cell r="P1619">
            <v>10469</v>
          </cell>
        </row>
        <row r="1620">
          <cell r="D1620" t="str">
            <v>UPJŠ</v>
          </cell>
          <cell r="F1620" t="str">
            <v>077 12 05</v>
          </cell>
          <cell r="G1620" t="str">
            <v>09702</v>
          </cell>
          <cell r="N1620">
            <v>11967</v>
          </cell>
          <cell r="P1620">
            <v>6980</v>
          </cell>
        </row>
        <row r="1621">
          <cell r="D1621" t="str">
            <v>ŽU</v>
          </cell>
          <cell r="F1621" t="str">
            <v>077 12 05</v>
          </cell>
          <cell r="G1621" t="str">
            <v>09702</v>
          </cell>
          <cell r="N1621">
            <v>11566</v>
          </cell>
          <cell r="P1621">
            <v>6745</v>
          </cell>
        </row>
        <row r="1622">
          <cell r="D1622" t="str">
            <v>TUKE</v>
          </cell>
          <cell r="F1622" t="str">
            <v>077 12 05</v>
          </cell>
          <cell r="G1622" t="str">
            <v>09702</v>
          </cell>
          <cell r="N1622">
            <v>11500</v>
          </cell>
          <cell r="P1622">
            <v>6707</v>
          </cell>
        </row>
        <row r="1623">
          <cell r="D1623" t="str">
            <v>EU</v>
          </cell>
          <cell r="F1623" t="str">
            <v>077 12 05</v>
          </cell>
          <cell r="G1623" t="str">
            <v>09702</v>
          </cell>
          <cell r="N1623">
            <v>6578</v>
          </cell>
          <cell r="P1623">
            <v>3836</v>
          </cell>
        </row>
        <row r="1624">
          <cell r="D1624" t="str">
            <v>ŽU</v>
          </cell>
          <cell r="F1624" t="str">
            <v>077 12 05</v>
          </cell>
          <cell r="G1624" t="str">
            <v>09702</v>
          </cell>
          <cell r="N1624">
            <v>17176</v>
          </cell>
          <cell r="P1624">
            <v>10018</v>
          </cell>
        </row>
        <row r="1625">
          <cell r="D1625" t="str">
            <v>UCM</v>
          </cell>
          <cell r="F1625" t="str">
            <v>077 12 05</v>
          </cell>
          <cell r="G1625" t="str">
            <v>09702</v>
          </cell>
          <cell r="N1625">
            <v>6657</v>
          </cell>
          <cell r="P1625">
            <v>3881</v>
          </cell>
        </row>
        <row r="1626">
          <cell r="D1626" t="str">
            <v>TUKE</v>
          </cell>
          <cell r="F1626" t="str">
            <v>077 12 05</v>
          </cell>
          <cell r="G1626" t="str">
            <v>09702</v>
          </cell>
          <cell r="N1626">
            <v>12159</v>
          </cell>
          <cell r="P1626">
            <v>7092</v>
          </cell>
        </row>
        <row r="1627">
          <cell r="D1627" t="str">
            <v>TUZVO</v>
          </cell>
          <cell r="F1627" t="str">
            <v>077 12 05</v>
          </cell>
          <cell r="G1627" t="str">
            <v>09702</v>
          </cell>
          <cell r="N1627">
            <v>8147</v>
          </cell>
          <cell r="P1627">
            <v>4750</v>
          </cell>
        </row>
        <row r="1628">
          <cell r="D1628" t="str">
            <v>STU</v>
          </cell>
          <cell r="F1628" t="str">
            <v>077 12 05</v>
          </cell>
          <cell r="G1628" t="str">
            <v>09702</v>
          </cell>
          <cell r="N1628">
            <v>8147</v>
          </cell>
          <cell r="P1628">
            <v>4750</v>
          </cell>
        </row>
        <row r="1629">
          <cell r="D1629" t="str">
            <v>TUAD</v>
          </cell>
          <cell r="F1629" t="str">
            <v>077 12 05</v>
          </cell>
          <cell r="G1629" t="str">
            <v>09702</v>
          </cell>
          <cell r="N1629">
            <v>17416</v>
          </cell>
          <cell r="P1629">
            <v>10158</v>
          </cell>
        </row>
        <row r="1630">
          <cell r="D1630" t="str">
            <v>SPU</v>
          </cell>
          <cell r="F1630" t="str">
            <v>077 12 05</v>
          </cell>
          <cell r="G1630" t="str">
            <v>09702</v>
          </cell>
          <cell r="N1630">
            <v>16027</v>
          </cell>
          <cell r="P1630">
            <v>9347</v>
          </cell>
        </row>
        <row r="1631">
          <cell r="D1631" t="str">
            <v>ŽU</v>
          </cell>
          <cell r="F1631" t="str">
            <v>077 12 05</v>
          </cell>
          <cell r="G1631" t="str">
            <v>09702</v>
          </cell>
          <cell r="N1631">
            <v>14025</v>
          </cell>
          <cell r="P1631">
            <v>8179</v>
          </cell>
        </row>
        <row r="1632">
          <cell r="D1632" t="str">
            <v>TUKE</v>
          </cell>
          <cell r="F1632" t="str">
            <v>077 12 05</v>
          </cell>
          <cell r="G1632" t="str">
            <v>09702</v>
          </cell>
          <cell r="N1632">
            <v>12039</v>
          </cell>
          <cell r="P1632">
            <v>7022</v>
          </cell>
        </row>
        <row r="1633">
          <cell r="D1633" t="str">
            <v>TUKE</v>
          </cell>
          <cell r="F1633" t="str">
            <v>077 12 05</v>
          </cell>
          <cell r="G1633" t="str">
            <v>09702</v>
          </cell>
          <cell r="N1633">
            <v>10469</v>
          </cell>
          <cell r="P1633">
            <v>6106</v>
          </cell>
        </row>
        <row r="1634">
          <cell r="D1634" t="str">
            <v>STU</v>
          </cell>
          <cell r="F1634" t="str">
            <v>077 12 05</v>
          </cell>
          <cell r="G1634" t="str">
            <v>09702</v>
          </cell>
          <cell r="N1634">
            <v>6980</v>
          </cell>
          <cell r="P1634">
            <v>4070</v>
          </cell>
        </row>
        <row r="1635">
          <cell r="D1635" t="str">
            <v>PU</v>
          </cell>
          <cell r="F1635" t="str">
            <v>077 12 05</v>
          </cell>
          <cell r="G1635" t="str">
            <v>09702</v>
          </cell>
          <cell r="N1635">
            <v>10196</v>
          </cell>
          <cell r="P1635">
            <v>5946</v>
          </cell>
        </row>
        <row r="1636">
          <cell r="D1636" t="str">
            <v>TUAD</v>
          </cell>
          <cell r="F1636" t="str">
            <v>077 12 05</v>
          </cell>
          <cell r="G1636" t="str">
            <v>09702</v>
          </cell>
          <cell r="N1636">
            <v>9834</v>
          </cell>
          <cell r="P1636">
            <v>5735</v>
          </cell>
        </row>
        <row r="1637">
          <cell r="D1637" t="str">
            <v>TUKE</v>
          </cell>
          <cell r="F1637" t="str">
            <v>077 12 05</v>
          </cell>
          <cell r="G1637" t="str">
            <v>09702</v>
          </cell>
          <cell r="N1637">
            <v>16996</v>
          </cell>
          <cell r="P1637">
            <v>9913</v>
          </cell>
        </row>
        <row r="1638">
          <cell r="D1638" t="str">
            <v>UPJŠ</v>
          </cell>
          <cell r="F1638" t="str">
            <v>077 12 05</v>
          </cell>
          <cell r="G1638" t="str">
            <v>09702</v>
          </cell>
          <cell r="N1638">
            <v>14651</v>
          </cell>
          <cell r="P1638">
            <v>8544</v>
          </cell>
        </row>
        <row r="1639">
          <cell r="D1639" t="str">
            <v>TUKE</v>
          </cell>
          <cell r="F1639" t="str">
            <v>077 12 05</v>
          </cell>
          <cell r="G1639" t="str">
            <v>09702</v>
          </cell>
          <cell r="N1639">
            <v>16288</v>
          </cell>
          <cell r="P1639">
            <v>9500</v>
          </cell>
        </row>
        <row r="1640">
          <cell r="D1640" t="str">
            <v>UKF</v>
          </cell>
          <cell r="F1640" t="str">
            <v>077 12 05</v>
          </cell>
          <cell r="G1640" t="str">
            <v>09702</v>
          </cell>
          <cell r="N1640">
            <v>5420</v>
          </cell>
          <cell r="P1640">
            <v>3160</v>
          </cell>
        </row>
        <row r="1641">
          <cell r="D1641" t="str">
            <v>STU</v>
          </cell>
          <cell r="F1641" t="str">
            <v>077 12 05</v>
          </cell>
          <cell r="G1641" t="str">
            <v>09702</v>
          </cell>
          <cell r="N1641">
            <v>13992</v>
          </cell>
          <cell r="P1641">
            <v>8162</v>
          </cell>
        </row>
        <row r="1642">
          <cell r="D1642" t="str">
            <v>TUKE</v>
          </cell>
          <cell r="F1642" t="str">
            <v>077 12 05</v>
          </cell>
          <cell r="G1642" t="str">
            <v>09702</v>
          </cell>
          <cell r="N1642">
            <v>12186</v>
          </cell>
          <cell r="P1642">
            <v>7107</v>
          </cell>
        </row>
        <row r="1643">
          <cell r="D1643" t="str">
            <v>UK</v>
          </cell>
          <cell r="F1643" t="str">
            <v>077 12 05</v>
          </cell>
          <cell r="G1643" t="str">
            <v>09702</v>
          </cell>
          <cell r="N1643">
            <v>6116</v>
          </cell>
          <cell r="P1643">
            <v>3566</v>
          </cell>
        </row>
        <row r="1644">
          <cell r="D1644" t="str">
            <v>PU</v>
          </cell>
          <cell r="F1644" t="str">
            <v>077 12 05</v>
          </cell>
          <cell r="G1644" t="str">
            <v>09702</v>
          </cell>
          <cell r="N1644">
            <v>6665</v>
          </cell>
          <cell r="P1644">
            <v>3887</v>
          </cell>
        </row>
        <row r="1645">
          <cell r="D1645" t="str">
            <v>TVU</v>
          </cell>
          <cell r="F1645" t="str">
            <v>077 12 05</v>
          </cell>
          <cell r="G1645" t="str">
            <v>09702</v>
          </cell>
          <cell r="N1645">
            <v>14604</v>
          </cell>
          <cell r="P1645">
            <v>8519</v>
          </cell>
        </row>
        <row r="1646">
          <cell r="D1646" t="str">
            <v>TUKE</v>
          </cell>
          <cell r="F1646" t="str">
            <v>077 12 05</v>
          </cell>
          <cell r="G1646" t="str">
            <v>09702</v>
          </cell>
          <cell r="N1646">
            <v>12145</v>
          </cell>
          <cell r="P1646">
            <v>7084</v>
          </cell>
        </row>
        <row r="1647">
          <cell r="D1647" t="str">
            <v>UK</v>
          </cell>
          <cell r="F1647" t="str">
            <v>077 12 05</v>
          </cell>
          <cell r="G1647" t="str">
            <v>09702</v>
          </cell>
          <cell r="N1647">
            <v>3245</v>
          </cell>
          <cell r="P1647">
            <v>1892</v>
          </cell>
        </row>
        <row r="1648">
          <cell r="D1648" t="str">
            <v>UVLF</v>
          </cell>
          <cell r="F1648" t="str">
            <v>077 12 05</v>
          </cell>
          <cell r="G1648" t="str">
            <v>09702</v>
          </cell>
          <cell r="N1648">
            <v>13213</v>
          </cell>
          <cell r="P1648">
            <v>7707</v>
          </cell>
        </row>
        <row r="1649">
          <cell r="D1649" t="str">
            <v>UK</v>
          </cell>
          <cell r="F1649" t="str">
            <v>077 12 05</v>
          </cell>
          <cell r="G1649" t="str">
            <v>09702</v>
          </cell>
          <cell r="N1649">
            <v>16540</v>
          </cell>
          <cell r="P1649">
            <v>9647</v>
          </cell>
        </row>
        <row r="1650">
          <cell r="D1650" t="str">
            <v>STU</v>
          </cell>
          <cell r="F1650" t="str">
            <v>077 12 05</v>
          </cell>
          <cell r="G1650" t="str">
            <v>09702</v>
          </cell>
          <cell r="N1650">
            <v>16332</v>
          </cell>
          <cell r="P1650">
            <v>9527</v>
          </cell>
        </row>
        <row r="1651">
          <cell r="D1651" t="str">
            <v>TVU</v>
          </cell>
          <cell r="F1651" t="str">
            <v>077 12 05</v>
          </cell>
          <cell r="G1651" t="str">
            <v>09702</v>
          </cell>
          <cell r="N1651">
            <v>3881</v>
          </cell>
          <cell r="P1651">
            <v>2263</v>
          </cell>
        </row>
        <row r="1652">
          <cell r="D1652" t="str">
            <v>UKF</v>
          </cell>
          <cell r="F1652" t="str">
            <v>077 12 05</v>
          </cell>
          <cell r="G1652" t="str">
            <v>09702</v>
          </cell>
          <cell r="N1652">
            <v>1294</v>
          </cell>
          <cell r="P1652">
            <v>753</v>
          </cell>
        </row>
        <row r="1653">
          <cell r="D1653" t="str">
            <v>UK</v>
          </cell>
          <cell r="F1653" t="str">
            <v>077 12 05</v>
          </cell>
          <cell r="G1653" t="str">
            <v>09702</v>
          </cell>
          <cell r="N1653">
            <v>1294</v>
          </cell>
          <cell r="P1653">
            <v>753</v>
          </cell>
        </row>
        <row r="1654">
          <cell r="D1654" t="str">
            <v>STU</v>
          </cell>
          <cell r="F1654" t="str">
            <v>077 12 05</v>
          </cell>
          <cell r="G1654" t="str">
            <v>09702</v>
          </cell>
          <cell r="N1654">
            <v>6251</v>
          </cell>
          <cell r="P1654">
            <v>3644</v>
          </cell>
        </row>
        <row r="1655">
          <cell r="D1655" t="str">
            <v>ŽU</v>
          </cell>
          <cell r="F1655" t="str">
            <v>077 12 05</v>
          </cell>
          <cell r="G1655" t="str">
            <v>09702</v>
          </cell>
          <cell r="N1655">
            <v>4167</v>
          </cell>
          <cell r="P1655">
            <v>2430</v>
          </cell>
        </row>
        <row r="1656">
          <cell r="D1656" t="str">
            <v>TUKE</v>
          </cell>
          <cell r="F1656" t="str">
            <v>077 12 05</v>
          </cell>
          <cell r="G1656" t="str">
            <v>09702</v>
          </cell>
          <cell r="N1656">
            <v>14291</v>
          </cell>
          <cell r="P1656">
            <v>8334</v>
          </cell>
        </row>
        <row r="1657">
          <cell r="D1657" t="str">
            <v>TUKE</v>
          </cell>
          <cell r="F1657" t="str">
            <v>077 12 05</v>
          </cell>
          <cell r="G1657" t="str">
            <v>09702</v>
          </cell>
          <cell r="N1657">
            <v>8908</v>
          </cell>
          <cell r="P1657">
            <v>5195</v>
          </cell>
        </row>
        <row r="1658">
          <cell r="D1658" t="str">
            <v>UPJŠ</v>
          </cell>
          <cell r="F1658" t="str">
            <v>077 12 05</v>
          </cell>
          <cell r="G1658" t="str">
            <v>09702</v>
          </cell>
          <cell r="N1658">
            <v>15231</v>
          </cell>
          <cell r="P1658">
            <v>8884</v>
          </cell>
        </row>
        <row r="1659">
          <cell r="D1659" t="str">
            <v>SPU</v>
          </cell>
          <cell r="F1659" t="str">
            <v>077 12 05</v>
          </cell>
          <cell r="G1659" t="str">
            <v>09702</v>
          </cell>
          <cell r="N1659">
            <v>15688</v>
          </cell>
          <cell r="P1659">
            <v>9150</v>
          </cell>
        </row>
        <row r="1660">
          <cell r="D1660" t="str">
            <v>UVLF</v>
          </cell>
          <cell r="F1660" t="str">
            <v>077 12 05</v>
          </cell>
          <cell r="G1660" t="str">
            <v>09702</v>
          </cell>
          <cell r="N1660">
            <v>2143</v>
          </cell>
          <cell r="P1660">
            <v>1248</v>
          </cell>
        </row>
        <row r="1661">
          <cell r="D1661" t="str">
            <v>TUKE</v>
          </cell>
          <cell r="F1661" t="str">
            <v>077 12 05</v>
          </cell>
          <cell r="G1661" t="str">
            <v>09702</v>
          </cell>
          <cell r="N1661">
            <v>5837</v>
          </cell>
          <cell r="P1661">
            <v>3404</v>
          </cell>
        </row>
        <row r="1662">
          <cell r="D1662" t="str">
            <v>STU</v>
          </cell>
          <cell r="F1662" t="str">
            <v>077 12 05</v>
          </cell>
          <cell r="G1662" t="str">
            <v>09702</v>
          </cell>
          <cell r="N1662">
            <v>16108</v>
          </cell>
          <cell r="P1662">
            <v>9395</v>
          </cell>
        </row>
        <row r="1663">
          <cell r="D1663" t="str">
            <v>TUKE</v>
          </cell>
          <cell r="F1663" t="str">
            <v>077 12 05</v>
          </cell>
          <cell r="G1663" t="str">
            <v>09702</v>
          </cell>
          <cell r="N1663">
            <v>10595</v>
          </cell>
          <cell r="P1663">
            <v>6178</v>
          </cell>
        </row>
        <row r="1664">
          <cell r="D1664" t="str">
            <v>UPJŠ</v>
          </cell>
          <cell r="F1664" t="str">
            <v>077 12 05</v>
          </cell>
          <cell r="G1664" t="str">
            <v>09702</v>
          </cell>
          <cell r="N1664">
            <v>3830</v>
          </cell>
          <cell r="P1664">
            <v>2233</v>
          </cell>
        </row>
        <row r="1665">
          <cell r="D1665" t="str">
            <v>PU</v>
          </cell>
          <cell r="F1665" t="str">
            <v>077 12 05</v>
          </cell>
          <cell r="G1665" t="str">
            <v>09702</v>
          </cell>
          <cell r="N1665">
            <v>6256</v>
          </cell>
          <cell r="P1665">
            <v>3648</v>
          </cell>
        </row>
        <row r="1666">
          <cell r="D1666" t="str">
            <v>PU</v>
          </cell>
          <cell r="F1666" t="str">
            <v>077 12 05</v>
          </cell>
          <cell r="G1666" t="str">
            <v>09702</v>
          </cell>
          <cell r="N1666">
            <v>14168</v>
          </cell>
          <cell r="P1666">
            <v>8263</v>
          </cell>
        </row>
        <row r="1667">
          <cell r="D1667" t="str">
            <v>UMB</v>
          </cell>
          <cell r="F1667" t="str">
            <v>077 12 05</v>
          </cell>
          <cell r="G1667" t="str">
            <v>09702</v>
          </cell>
          <cell r="N1667">
            <v>4538</v>
          </cell>
          <cell r="P1667">
            <v>2646</v>
          </cell>
        </row>
        <row r="1668">
          <cell r="D1668" t="str">
            <v>VŠMU</v>
          </cell>
          <cell r="F1668" t="str">
            <v>077 12 05</v>
          </cell>
          <cell r="G1668" t="str">
            <v>09702</v>
          </cell>
          <cell r="N1668">
            <v>1513</v>
          </cell>
          <cell r="P1668">
            <v>882</v>
          </cell>
        </row>
        <row r="1669">
          <cell r="D1669" t="str">
            <v>AU</v>
          </cell>
          <cell r="F1669" t="str">
            <v>077 12 05</v>
          </cell>
          <cell r="G1669" t="str">
            <v>09702</v>
          </cell>
          <cell r="N1669">
            <v>1513</v>
          </cell>
          <cell r="P1669">
            <v>882</v>
          </cell>
        </row>
        <row r="1670">
          <cell r="D1670" t="str">
            <v>UVLF</v>
          </cell>
          <cell r="F1670" t="str">
            <v>077 12 05</v>
          </cell>
          <cell r="G1670" t="str">
            <v>09702</v>
          </cell>
          <cell r="N1670">
            <v>12817</v>
          </cell>
          <cell r="P1670">
            <v>7476</v>
          </cell>
        </row>
        <row r="1671">
          <cell r="D1671" t="str">
            <v>TUKE</v>
          </cell>
          <cell r="F1671" t="str">
            <v>077 12 05</v>
          </cell>
          <cell r="G1671" t="str">
            <v>09702</v>
          </cell>
          <cell r="N1671">
            <v>15423</v>
          </cell>
          <cell r="P1671">
            <v>8996</v>
          </cell>
        </row>
        <row r="1672">
          <cell r="D1672" t="str">
            <v>UK</v>
          </cell>
          <cell r="F1672" t="str">
            <v>077 12 05</v>
          </cell>
          <cell r="G1672" t="str">
            <v>09702</v>
          </cell>
          <cell r="N1672">
            <v>4771</v>
          </cell>
          <cell r="P1672">
            <v>2781</v>
          </cell>
        </row>
        <row r="1673">
          <cell r="D1673" t="str">
            <v>SPU</v>
          </cell>
          <cell r="F1673" t="str">
            <v>077 12 05</v>
          </cell>
          <cell r="G1673" t="str">
            <v>09702</v>
          </cell>
          <cell r="N1673">
            <v>7136</v>
          </cell>
          <cell r="P1673">
            <v>4161</v>
          </cell>
        </row>
        <row r="1674">
          <cell r="D1674" t="str">
            <v>TUZVO</v>
          </cell>
          <cell r="F1674" t="str">
            <v>077 12 05</v>
          </cell>
          <cell r="G1674" t="str">
            <v>09702</v>
          </cell>
          <cell r="N1674">
            <v>7658</v>
          </cell>
          <cell r="P1674">
            <v>4466</v>
          </cell>
        </row>
        <row r="1675">
          <cell r="D1675" t="str">
            <v>PU</v>
          </cell>
          <cell r="F1675" t="str">
            <v>077 12 05</v>
          </cell>
          <cell r="G1675" t="str">
            <v>09702</v>
          </cell>
          <cell r="N1675">
            <v>3537</v>
          </cell>
          <cell r="P1675">
            <v>2061</v>
          </cell>
        </row>
        <row r="1676">
          <cell r="D1676" t="str">
            <v>UK</v>
          </cell>
          <cell r="F1676" t="str">
            <v>077 12 05</v>
          </cell>
          <cell r="G1676" t="str">
            <v>09702</v>
          </cell>
          <cell r="N1676">
            <v>2017</v>
          </cell>
          <cell r="P1676">
            <v>1176</v>
          </cell>
        </row>
        <row r="1677">
          <cell r="D1677" t="str">
            <v>UPJŠ</v>
          </cell>
          <cell r="F1677" t="str">
            <v>077 12 05</v>
          </cell>
          <cell r="G1677" t="str">
            <v>09702</v>
          </cell>
          <cell r="N1677">
            <v>11192</v>
          </cell>
          <cell r="P1677">
            <v>6527</v>
          </cell>
        </row>
        <row r="1678">
          <cell r="D1678" t="str">
            <v>UK</v>
          </cell>
          <cell r="F1678" t="str">
            <v>077 12 05</v>
          </cell>
          <cell r="G1678" t="str">
            <v>09702</v>
          </cell>
          <cell r="N1678">
            <v>3385</v>
          </cell>
          <cell r="P1678">
            <v>1974</v>
          </cell>
        </row>
        <row r="1679">
          <cell r="D1679" t="str">
            <v>UPJŠ</v>
          </cell>
          <cell r="F1679" t="str">
            <v>077 12 05</v>
          </cell>
          <cell r="G1679" t="str">
            <v>09702</v>
          </cell>
          <cell r="N1679">
            <v>11135</v>
          </cell>
          <cell r="P1679">
            <v>6493</v>
          </cell>
        </row>
        <row r="1680">
          <cell r="D1680" t="str">
            <v>SPU</v>
          </cell>
          <cell r="F1680" t="str">
            <v>077 12 05</v>
          </cell>
          <cell r="G1680" t="str">
            <v>09702</v>
          </cell>
          <cell r="N1680">
            <v>11734</v>
          </cell>
          <cell r="P1680">
            <v>6843</v>
          </cell>
        </row>
        <row r="1681">
          <cell r="D1681" t="str">
            <v>UPJŠ</v>
          </cell>
          <cell r="F1681" t="str">
            <v>077 12 05</v>
          </cell>
          <cell r="G1681" t="str">
            <v>09702</v>
          </cell>
          <cell r="N1681">
            <v>7362</v>
          </cell>
          <cell r="P1681">
            <v>4293</v>
          </cell>
        </row>
        <row r="1682">
          <cell r="D1682" t="str">
            <v>UVLF</v>
          </cell>
          <cell r="F1682" t="str">
            <v>077 12 05</v>
          </cell>
          <cell r="G1682" t="str">
            <v>09702</v>
          </cell>
          <cell r="N1682">
            <v>8297</v>
          </cell>
          <cell r="P1682">
            <v>4839</v>
          </cell>
        </row>
        <row r="1683">
          <cell r="D1683" t="str">
            <v>TUKE</v>
          </cell>
          <cell r="F1683" t="str">
            <v>077 12 05</v>
          </cell>
          <cell r="G1683" t="str">
            <v>09702</v>
          </cell>
          <cell r="N1683">
            <v>12892</v>
          </cell>
          <cell r="P1683">
            <v>7519</v>
          </cell>
        </row>
        <row r="1684">
          <cell r="D1684" t="str">
            <v>EU</v>
          </cell>
          <cell r="F1684" t="str">
            <v>077 12 05</v>
          </cell>
          <cell r="G1684" t="str">
            <v>09702</v>
          </cell>
          <cell r="N1684">
            <v>1912</v>
          </cell>
          <cell r="P1684">
            <v>1114</v>
          </cell>
        </row>
        <row r="1685">
          <cell r="D1685" t="str">
            <v>TUKE</v>
          </cell>
          <cell r="F1685" t="str">
            <v>077 12 05</v>
          </cell>
          <cell r="G1685" t="str">
            <v>09702</v>
          </cell>
          <cell r="N1685">
            <v>6073</v>
          </cell>
          <cell r="P1685">
            <v>3542</v>
          </cell>
        </row>
        <row r="1686">
          <cell r="D1686" t="str">
            <v>ŽU</v>
          </cell>
          <cell r="F1686" t="str">
            <v>077 12 05</v>
          </cell>
          <cell r="G1686" t="str">
            <v>09702</v>
          </cell>
          <cell r="N1686">
            <v>12267</v>
          </cell>
          <cell r="P1686">
            <v>7155</v>
          </cell>
        </row>
        <row r="1687">
          <cell r="D1687" t="str">
            <v>UPJŠ</v>
          </cell>
          <cell r="F1687" t="str">
            <v>077 12 05</v>
          </cell>
          <cell r="G1687" t="str">
            <v>09702</v>
          </cell>
          <cell r="N1687">
            <v>2343</v>
          </cell>
          <cell r="P1687">
            <v>1366</v>
          </cell>
        </row>
        <row r="1688">
          <cell r="D1688" t="str">
            <v>EU</v>
          </cell>
          <cell r="F1688" t="str">
            <v>077 12 05</v>
          </cell>
          <cell r="G1688" t="str">
            <v>09702</v>
          </cell>
          <cell r="N1688">
            <v>13916</v>
          </cell>
          <cell r="P1688">
            <v>8116</v>
          </cell>
        </row>
        <row r="1689">
          <cell r="D1689" t="str">
            <v>ŽU</v>
          </cell>
          <cell r="F1689" t="str">
            <v>077 12 05</v>
          </cell>
          <cell r="G1689" t="str">
            <v>09702</v>
          </cell>
          <cell r="N1689">
            <v>5738</v>
          </cell>
          <cell r="P1689">
            <v>3346</v>
          </cell>
        </row>
        <row r="1690">
          <cell r="D1690" t="str">
            <v>TUKE</v>
          </cell>
          <cell r="F1690" t="str">
            <v>077 12 05</v>
          </cell>
          <cell r="G1690" t="str">
            <v>09702</v>
          </cell>
          <cell r="N1690">
            <v>4303</v>
          </cell>
          <cell r="P1690">
            <v>2508</v>
          </cell>
        </row>
        <row r="1691">
          <cell r="D1691" t="str">
            <v>STU</v>
          </cell>
          <cell r="F1691" t="str">
            <v>077 12 05</v>
          </cell>
          <cell r="G1691" t="str">
            <v>09702</v>
          </cell>
          <cell r="N1691">
            <v>4303</v>
          </cell>
          <cell r="P1691">
            <v>2508</v>
          </cell>
        </row>
        <row r="1692">
          <cell r="D1692" t="str">
            <v>TUZVO</v>
          </cell>
          <cell r="F1692" t="str">
            <v>077 12 05</v>
          </cell>
          <cell r="G1692" t="str">
            <v>09702</v>
          </cell>
          <cell r="N1692">
            <v>6575</v>
          </cell>
          <cell r="P1692">
            <v>3833</v>
          </cell>
        </row>
        <row r="1693">
          <cell r="D1693" t="str">
            <v>TUAD</v>
          </cell>
          <cell r="F1693" t="str">
            <v>077 12 05</v>
          </cell>
          <cell r="G1693" t="str">
            <v>09702</v>
          </cell>
          <cell r="N1693">
            <v>2867</v>
          </cell>
          <cell r="P1693">
            <v>1670</v>
          </cell>
        </row>
        <row r="1694">
          <cell r="D1694" t="str">
            <v>PU</v>
          </cell>
          <cell r="F1694" t="str">
            <v>077 12 05</v>
          </cell>
          <cell r="G1694" t="str">
            <v>09702</v>
          </cell>
          <cell r="N1694">
            <v>14824</v>
          </cell>
          <cell r="P1694">
            <v>8646</v>
          </cell>
        </row>
        <row r="1695">
          <cell r="D1695" t="str">
            <v>UPJŠ</v>
          </cell>
          <cell r="F1695" t="str">
            <v>077 12 05</v>
          </cell>
          <cell r="G1695" t="str">
            <v>09702</v>
          </cell>
          <cell r="N1695">
            <v>9679</v>
          </cell>
          <cell r="P1695">
            <v>5644</v>
          </cell>
        </row>
        <row r="1696">
          <cell r="D1696" t="str">
            <v>UK</v>
          </cell>
          <cell r="F1696" t="str">
            <v>077 12 05</v>
          </cell>
          <cell r="G1696" t="str">
            <v>09702</v>
          </cell>
          <cell r="N1696">
            <v>11214</v>
          </cell>
          <cell r="P1696">
            <v>6540</v>
          </cell>
        </row>
        <row r="1697">
          <cell r="D1697" t="str">
            <v>SPU</v>
          </cell>
          <cell r="F1697" t="str">
            <v>077 12 05</v>
          </cell>
          <cell r="G1697" t="str">
            <v>09702</v>
          </cell>
          <cell r="N1697">
            <v>9361</v>
          </cell>
          <cell r="P1697">
            <v>5460</v>
          </cell>
        </row>
        <row r="1698">
          <cell r="D1698" t="str">
            <v>SPU</v>
          </cell>
          <cell r="F1698" t="str">
            <v>077 12 05</v>
          </cell>
          <cell r="G1698" t="str">
            <v>09702</v>
          </cell>
          <cell r="N1698">
            <v>12942</v>
          </cell>
          <cell r="P1698">
            <v>7548</v>
          </cell>
        </row>
        <row r="1699">
          <cell r="D1699" t="str">
            <v>UKF</v>
          </cell>
          <cell r="F1699" t="str">
            <v>077 12 05</v>
          </cell>
          <cell r="G1699" t="str">
            <v>09702</v>
          </cell>
          <cell r="N1699">
            <v>17969</v>
          </cell>
          <cell r="P1699">
            <v>10481</v>
          </cell>
        </row>
        <row r="1700">
          <cell r="D1700" t="str">
            <v>SPU</v>
          </cell>
          <cell r="F1700" t="str">
            <v>077 12 05</v>
          </cell>
          <cell r="G1700" t="str">
            <v>09702</v>
          </cell>
          <cell r="N1700">
            <v>8849</v>
          </cell>
          <cell r="P1700">
            <v>5161</v>
          </cell>
        </row>
        <row r="1701">
          <cell r="D1701" t="str">
            <v>TUZVO</v>
          </cell>
          <cell r="F1701" t="str">
            <v>077 12 05</v>
          </cell>
          <cell r="G1701" t="str">
            <v>09702</v>
          </cell>
          <cell r="N1701">
            <v>2950</v>
          </cell>
          <cell r="P1701">
            <v>1719</v>
          </cell>
        </row>
        <row r="1702">
          <cell r="D1702" t="str">
            <v>TUKE</v>
          </cell>
          <cell r="F1702" t="str">
            <v>077 12 05</v>
          </cell>
          <cell r="G1702" t="str">
            <v>09702</v>
          </cell>
          <cell r="N1702">
            <v>9880</v>
          </cell>
          <cell r="P1702">
            <v>5762</v>
          </cell>
        </row>
        <row r="1703">
          <cell r="D1703" t="str">
            <v>SPU</v>
          </cell>
          <cell r="F1703" t="str">
            <v>077 12 05</v>
          </cell>
          <cell r="G1703" t="str">
            <v>09702</v>
          </cell>
          <cell r="N1703">
            <v>9376</v>
          </cell>
          <cell r="P1703">
            <v>5468</v>
          </cell>
        </row>
        <row r="1704">
          <cell r="D1704" t="str">
            <v>ŽU</v>
          </cell>
          <cell r="F1704" t="str">
            <v>077 12 05</v>
          </cell>
          <cell r="G1704" t="str">
            <v>09702</v>
          </cell>
          <cell r="N1704">
            <v>17883</v>
          </cell>
          <cell r="P1704">
            <v>10431</v>
          </cell>
        </row>
        <row r="1705">
          <cell r="D1705" t="str">
            <v>STU</v>
          </cell>
          <cell r="F1705" t="str">
            <v>077 12 05</v>
          </cell>
          <cell r="G1705" t="str">
            <v>09702</v>
          </cell>
          <cell r="N1705">
            <v>17461</v>
          </cell>
          <cell r="P1705">
            <v>10185</v>
          </cell>
        </row>
        <row r="1706">
          <cell r="D1706" t="str">
            <v>KU</v>
          </cell>
          <cell r="F1706" t="str">
            <v>077 12 05</v>
          </cell>
          <cell r="G1706" t="str">
            <v>09702</v>
          </cell>
          <cell r="N1706">
            <v>10813</v>
          </cell>
          <cell r="P1706">
            <v>6307</v>
          </cell>
        </row>
        <row r="1707">
          <cell r="D1707" t="str">
            <v>ŽU</v>
          </cell>
          <cell r="F1707" t="str">
            <v>077 12 05</v>
          </cell>
          <cell r="G1707" t="str">
            <v>09702</v>
          </cell>
          <cell r="N1707">
            <v>16905</v>
          </cell>
          <cell r="P1707">
            <v>9859</v>
          </cell>
        </row>
        <row r="1708">
          <cell r="D1708" t="str">
            <v>PU</v>
          </cell>
          <cell r="F1708" t="str">
            <v>077 12 05</v>
          </cell>
          <cell r="G1708" t="str">
            <v>09702</v>
          </cell>
          <cell r="N1708">
            <v>3242</v>
          </cell>
          <cell r="P1708">
            <v>1890</v>
          </cell>
        </row>
        <row r="1709">
          <cell r="D1709" t="str">
            <v>ŽU</v>
          </cell>
          <cell r="F1709" t="str">
            <v>077 12 05</v>
          </cell>
          <cell r="G1709" t="str">
            <v>09702</v>
          </cell>
          <cell r="N1709">
            <v>3564</v>
          </cell>
          <cell r="P1709">
            <v>2079</v>
          </cell>
        </row>
        <row r="1710">
          <cell r="D1710" t="str">
            <v>STU</v>
          </cell>
          <cell r="F1710" t="str">
            <v>077 12 05</v>
          </cell>
          <cell r="G1710" t="str">
            <v>09702</v>
          </cell>
          <cell r="N1710">
            <v>3924</v>
          </cell>
          <cell r="P1710">
            <v>2289</v>
          </cell>
        </row>
        <row r="1711">
          <cell r="D1711" t="str">
            <v>PU</v>
          </cell>
          <cell r="F1711" t="str">
            <v>077 12 05</v>
          </cell>
          <cell r="G1711" t="str">
            <v>09702</v>
          </cell>
          <cell r="N1711">
            <v>7433</v>
          </cell>
          <cell r="P1711">
            <v>4335</v>
          </cell>
        </row>
        <row r="1712">
          <cell r="D1712" t="str">
            <v>EU</v>
          </cell>
          <cell r="F1712" t="str">
            <v>077 12 05</v>
          </cell>
          <cell r="G1712" t="str">
            <v>09702</v>
          </cell>
          <cell r="N1712">
            <v>5270</v>
          </cell>
          <cell r="P1712">
            <v>3073</v>
          </cell>
        </row>
        <row r="1713">
          <cell r="D1713" t="str">
            <v>UJS</v>
          </cell>
          <cell r="F1713" t="str">
            <v>077 12 05</v>
          </cell>
          <cell r="G1713" t="str">
            <v>09702</v>
          </cell>
          <cell r="N1713">
            <v>9420</v>
          </cell>
          <cell r="P1713">
            <v>5495</v>
          </cell>
        </row>
        <row r="1714">
          <cell r="D1714" t="str">
            <v>UCM</v>
          </cell>
          <cell r="F1714" t="str">
            <v>077 12 05</v>
          </cell>
          <cell r="G1714" t="str">
            <v>09702</v>
          </cell>
          <cell r="N1714">
            <v>8319</v>
          </cell>
          <cell r="P1714">
            <v>4852</v>
          </cell>
        </row>
        <row r="1715">
          <cell r="D1715" t="str">
            <v>TUKE</v>
          </cell>
          <cell r="F1715" t="str">
            <v>077 12 05</v>
          </cell>
          <cell r="G1715" t="str">
            <v>09702</v>
          </cell>
          <cell r="N1715">
            <v>13512</v>
          </cell>
          <cell r="P1715">
            <v>7882</v>
          </cell>
        </row>
        <row r="1716">
          <cell r="D1716" t="str">
            <v>UVLF</v>
          </cell>
          <cell r="F1716" t="str">
            <v>077 12 05</v>
          </cell>
          <cell r="G1716" t="str">
            <v>09702</v>
          </cell>
          <cell r="N1716">
            <v>3378</v>
          </cell>
          <cell r="P1716">
            <v>1969</v>
          </cell>
        </row>
        <row r="1717">
          <cell r="D1717" t="str">
            <v>UCM</v>
          </cell>
          <cell r="F1717" t="str">
            <v>077 12 05</v>
          </cell>
          <cell r="G1717" t="str">
            <v>09702</v>
          </cell>
          <cell r="N1717">
            <v>6593</v>
          </cell>
          <cell r="P1717">
            <v>3845</v>
          </cell>
        </row>
        <row r="1718">
          <cell r="D1718" t="str">
            <v>TUKE</v>
          </cell>
          <cell r="F1718" t="str">
            <v>077 12 05</v>
          </cell>
          <cell r="G1718" t="str">
            <v>09702</v>
          </cell>
          <cell r="N1718">
            <v>6956</v>
          </cell>
          <cell r="P1718">
            <v>4056</v>
          </cell>
        </row>
        <row r="1719">
          <cell r="D1719" t="str">
            <v>ŽU</v>
          </cell>
          <cell r="F1719" t="str">
            <v>077 12 05</v>
          </cell>
          <cell r="G1719" t="str">
            <v>09702</v>
          </cell>
          <cell r="N1719">
            <v>15492</v>
          </cell>
          <cell r="P1719">
            <v>9037</v>
          </cell>
        </row>
        <row r="1720">
          <cell r="D1720" t="str">
            <v>TUKE</v>
          </cell>
          <cell r="F1720" t="str">
            <v>077 12 05</v>
          </cell>
          <cell r="G1720" t="str">
            <v>09702</v>
          </cell>
          <cell r="N1720">
            <v>10090</v>
          </cell>
          <cell r="P1720">
            <v>5884</v>
          </cell>
        </row>
        <row r="1721">
          <cell r="D1721" t="str">
            <v>UPJŠ</v>
          </cell>
          <cell r="F1721" t="str">
            <v>077 12 05</v>
          </cell>
          <cell r="G1721" t="str">
            <v>09702</v>
          </cell>
          <cell r="N1721">
            <v>15887</v>
          </cell>
          <cell r="P1721">
            <v>9265</v>
          </cell>
        </row>
        <row r="1722">
          <cell r="D1722" t="str">
            <v>UPJŠ</v>
          </cell>
          <cell r="F1722" t="str">
            <v>077 12 05</v>
          </cell>
          <cell r="G1722" t="str">
            <v>09702</v>
          </cell>
          <cell r="N1722">
            <v>5889</v>
          </cell>
          <cell r="P1722">
            <v>3433</v>
          </cell>
        </row>
        <row r="1723">
          <cell r="D1723" t="str">
            <v>UVLF</v>
          </cell>
          <cell r="F1723" t="str">
            <v>077 12 05</v>
          </cell>
          <cell r="G1723" t="str">
            <v>09702</v>
          </cell>
          <cell r="N1723">
            <v>11089</v>
          </cell>
          <cell r="P1723">
            <v>6468</v>
          </cell>
        </row>
        <row r="1724">
          <cell r="D1724" t="str">
            <v>STU</v>
          </cell>
          <cell r="F1724" t="str">
            <v>077 12 05</v>
          </cell>
          <cell r="G1724" t="str">
            <v>09702</v>
          </cell>
          <cell r="N1724">
            <v>9526</v>
          </cell>
          <cell r="P1724">
            <v>5555</v>
          </cell>
        </row>
        <row r="1725">
          <cell r="D1725" t="str">
            <v>ŽU</v>
          </cell>
          <cell r="F1725" t="str">
            <v>077 12 05</v>
          </cell>
          <cell r="G1725" t="str">
            <v>09702</v>
          </cell>
          <cell r="N1725">
            <v>17085</v>
          </cell>
          <cell r="P1725">
            <v>9964</v>
          </cell>
        </row>
        <row r="1726">
          <cell r="D1726" t="str">
            <v>UPJŠ</v>
          </cell>
          <cell r="F1726" t="str">
            <v>077 12 05</v>
          </cell>
          <cell r="G1726" t="str">
            <v>09702</v>
          </cell>
          <cell r="N1726">
            <v>16759</v>
          </cell>
          <cell r="P1726">
            <v>9774</v>
          </cell>
        </row>
        <row r="1727">
          <cell r="D1727" t="str">
            <v>UK</v>
          </cell>
          <cell r="F1727" t="str">
            <v>077 12 05</v>
          </cell>
          <cell r="G1727" t="str">
            <v>09702</v>
          </cell>
          <cell r="N1727">
            <v>8046</v>
          </cell>
          <cell r="P1727">
            <v>4692</v>
          </cell>
        </row>
        <row r="1728">
          <cell r="D1728" t="str">
            <v>PU</v>
          </cell>
          <cell r="F1728" t="str">
            <v>077 12 05</v>
          </cell>
          <cell r="G1728" t="str">
            <v>09702</v>
          </cell>
          <cell r="N1728">
            <v>8470</v>
          </cell>
          <cell r="P1728">
            <v>4939</v>
          </cell>
        </row>
        <row r="1729">
          <cell r="D1729" t="str">
            <v>UJS</v>
          </cell>
          <cell r="F1729" t="str">
            <v>077 12 05</v>
          </cell>
          <cell r="G1729" t="str">
            <v>09702</v>
          </cell>
          <cell r="N1729">
            <v>3630</v>
          </cell>
          <cell r="P1729">
            <v>2116</v>
          </cell>
        </row>
        <row r="1730">
          <cell r="D1730" t="str">
            <v>SPU</v>
          </cell>
          <cell r="F1730" t="str">
            <v>077 12 05</v>
          </cell>
          <cell r="G1730" t="str">
            <v>09702</v>
          </cell>
          <cell r="N1730">
            <v>9462</v>
          </cell>
          <cell r="P1730">
            <v>5518</v>
          </cell>
        </row>
        <row r="1731">
          <cell r="D1731" t="str">
            <v>UKF</v>
          </cell>
          <cell r="F1731" t="str">
            <v>077 12 05</v>
          </cell>
          <cell r="G1731" t="str">
            <v>09702</v>
          </cell>
          <cell r="N1731">
            <v>4055</v>
          </cell>
          <cell r="P1731">
            <v>2363</v>
          </cell>
        </row>
        <row r="1732">
          <cell r="D1732" t="str">
            <v>UKF</v>
          </cell>
          <cell r="F1732" t="str">
            <v>077 12 05</v>
          </cell>
          <cell r="G1732" t="str">
            <v>09702</v>
          </cell>
          <cell r="N1732">
            <v>7896</v>
          </cell>
          <cell r="P1732">
            <v>4606</v>
          </cell>
        </row>
        <row r="1733">
          <cell r="D1733" t="str">
            <v>KU</v>
          </cell>
          <cell r="F1733" t="str">
            <v>077 12 05</v>
          </cell>
          <cell r="G1733" t="str">
            <v>09702</v>
          </cell>
          <cell r="N1733">
            <v>11632</v>
          </cell>
          <cell r="P1733">
            <v>6784</v>
          </cell>
        </row>
        <row r="1734">
          <cell r="D1734" t="str">
            <v>KU</v>
          </cell>
          <cell r="F1734" t="str">
            <v>077 12 05</v>
          </cell>
          <cell r="G1734" t="str">
            <v>09702</v>
          </cell>
          <cell r="N1734">
            <v>3000</v>
          </cell>
          <cell r="P1734">
            <v>1750</v>
          </cell>
        </row>
        <row r="1735">
          <cell r="D1735" t="str">
            <v>PU</v>
          </cell>
          <cell r="F1735" t="str">
            <v>077 12 05</v>
          </cell>
          <cell r="G1735" t="str">
            <v>09702</v>
          </cell>
          <cell r="N1735">
            <v>16645</v>
          </cell>
          <cell r="P1735">
            <v>9709</v>
          </cell>
        </row>
        <row r="1736">
          <cell r="D1736" t="str">
            <v>TUKE</v>
          </cell>
          <cell r="F1736" t="str">
            <v>077 12 05</v>
          </cell>
          <cell r="G1736" t="str">
            <v>09702</v>
          </cell>
          <cell r="N1736">
            <v>11801</v>
          </cell>
          <cell r="P1736">
            <v>6883</v>
          </cell>
        </row>
        <row r="1737">
          <cell r="D1737" t="str">
            <v>UMB</v>
          </cell>
          <cell r="F1737" t="str">
            <v>077 12 05</v>
          </cell>
          <cell r="G1737" t="str">
            <v>09702</v>
          </cell>
          <cell r="N1737">
            <v>4914</v>
          </cell>
          <cell r="P1737">
            <v>2865</v>
          </cell>
        </row>
        <row r="1738">
          <cell r="D1738" t="str">
            <v>UK</v>
          </cell>
          <cell r="F1738" t="str">
            <v>077 12 05</v>
          </cell>
          <cell r="G1738" t="str">
            <v>09702</v>
          </cell>
          <cell r="N1738">
            <v>1638</v>
          </cell>
          <cell r="P1738">
            <v>954</v>
          </cell>
        </row>
        <row r="1739">
          <cell r="D1739" t="str">
            <v>PU</v>
          </cell>
          <cell r="F1739" t="str">
            <v>077 12 05</v>
          </cell>
          <cell r="G1739" t="str">
            <v>09702</v>
          </cell>
          <cell r="N1739">
            <v>1638</v>
          </cell>
          <cell r="P1739">
            <v>954</v>
          </cell>
        </row>
        <row r="1740">
          <cell r="D1740" t="str">
            <v>TUZVO</v>
          </cell>
          <cell r="F1740" t="str">
            <v>077 12 05</v>
          </cell>
          <cell r="G1740" t="str">
            <v>09702</v>
          </cell>
          <cell r="N1740">
            <v>12652</v>
          </cell>
          <cell r="P1740">
            <v>7379</v>
          </cell>
        </row>
        <row r="1741">
          <cell r="D1741" t="str">
            <v>UKF</v>
          </cell>
          <cell r="F1741" t="str">
            <v>077 12 05</v>
          </cell>
          <cell r="G1741" t="str">
            <v>09702</v>
          </cell>
          <cell r="N1741">
            <v>5106</v>
          </cell>
          <cell r="P1741">
            <v>2977</v>
          </cell>
        </row>
        <row r="1742">
          <cell r="D1742" t="str">
            <v>STU</v>
          </cell>
          <cell r="F1742" t="str">
            <v>077 12 05</v>
          </cell>
          <cell r="G1742" t="str">
            <v>09702</v>
          </cell>
          <cell r="N1742">
            <v>16390</v>
          </cell>
          <cell r="P1742">
            <v>9559</v>
          </cell>
        </row>
        <row r="1743">
          <cell r="D1743" t="str">
            <v>TUKE</v>
          </cell>
          <cell r="F1743" t="str">
            <v>077 12 05</v>
          </cell>
          <cell r="G1743" t="str">
            <v>09702</v>
          </cell>
          <cell r="N1743">
            <v>14312</v>
          </cell>
          <cell r="P1743">
            <v>8347</v>
          </cell>
        </row>
        <row r="1744">
          <cell r="D1744" t="str">
            <v>TUKE</v>
          </cell>
          <cell r="F1744" t="str">
            <v>077 12 05</v>
          </cell>
          <cell r="G1744" t="str">
            <v>09702</v>
          </cell>
          <cell r="N1744">
            <v>15856</v>
          </cell>
          <cell r="P1744">
            <v>9248</v>
          </cell>
        </row>
        <row r="1745">
          <cell r="D1745" t="str">
            <v>UK</v>
          </cell>
          <cell r="F1745" t="str">
            <v>077 12 05</v>
          </cell>
          <cell r="G1745" t="str">
            <v>09702</v>
          </cell>
          <cell r="N1745">
            <v>14144</v>
          </cell>
          <cell r="P1745">
            <v>8249</v>
          </cell>
        </row>
        <row r="1746">
          <cell r="D1746" t="str">
            <v>EU</v>
          </cell>
          <cell r="F1746" t="str">
            <v>077 12 05</v>
          </cell>
          <cell r="G1746" t="str">
            <v>09702</v>
          </cell>
          <cell r="N1746">
            <v>4143</v>
          </cell>
          <cell r="P1746">
            <v>2416</v>
          </cell>
        </row>
        <row r="1747">
          <cell r="D1747" t="str">
            <v>UKF</v>
          </cell>
          <cell r="F1747" t="str">
            <v>077 12 05</v>
          </cell>
          <cell r="G1747" t="str">
            <v>09702</v>
          </cell>
          <cell r="N1747">
            <v>1883</v>
          </cell>
          <cell r="P1747">
            <v>1096</v>
          </cell>
        </row>
        <row r="1748">
          <cell r="D1748" t="str">
            <v>TUZVO</v>
          </cell>
          <cell r="F1748" t="str">
            <v>077 12 05</v>
          </cell>
          <cell r="G1748" t="str">
            <v>09702</v>
          </cell>
          <cell r="N1748">
            <v>1507</v>
          </cell>
          <cell r="P1748">
            <v>877</v>
          </cell>
        </row>
        <row r="1749">
          <cell r="D1749" t="str">
            <v>UK</v>
          </cell>
          <cell r="F1749" t="str">
            <v>077 12 05</v>
          </cell>
          <cell r="G1749" t="str">
            <v>09702</v>
          </cell>
          <cell r="N1749">
            <v>5497</v>
          </cell>
          <cell r="P1749">
            <v>3206</v>
          </cell>
        </row>
        <row r="1750">
          <cell r="D1750" t="str">
            <v>UPJŠ</v>
          </cell>
          <cell r="F1750" t="str">
            <v>077 12 05</v>
          </cell>
          <cell r="G1750" t="str">
            <v>09702</v>
          </cell>
          <cell r="N1750">
            <v>9234</v>
          </cell>
          <cell r="P1750">
            <v>5385</v>
          </cell>
        </row>
        <row r="1751">
          <cell r="D1751" t="str">
            <v>TUKE</v>
          </cell>
          <cell r="F1751" t="str">
            <v>077 12 05</v>
          </cell>
          <cell r="G1751" t="str">
            <v>09702</v>
          </cell>
          <cell r="N1751">
            <v>11267</v>
          </cell>
          <cell r="P1751">
            <v>6570</v>
          </cell>
        </row>
        <row r="1752">
          <cell r="D1752" t="str">
            <v>TVU</v>
          </cell>
          <cell r="F1752" t="str">
            <v>077 12 05</v>
          </cell>
          <cell r="G1752" t="str">
            <v>09702</v>
          </cell>
          <cell r="N1752">
            <v>1918</v>
          </cell>
          <cell r="P1752">
            <v>1117</v>
          </cell>
        </row>
        <row r="1753">
          <cell r="D1753" t="str">
            <v>UCM</v>
          </cell>
          <cell r="F1753" t="str">
            <v>077 12 05</v>
          </cell>
          <cell r="G1753" t="str">
            <v>09702</v>
          </cell>
          <cell r="N1753">
            <v>639</v>
          </cell>
          <cell r="P1753">
            <v>372</v>
          </cell>
        </row>
        <row r="1754">
          <cell r="D1754" t="str">
            <v>ŽU</v>
          </cell>
          <cell r="F1754" t="str">
            <v>077 12 05</v>
          </cell>
          <cell r="G1754" t="str">
            <v>09702</v>
          </cell>
          <cell r="N1754">
            <v>12089</v>
          </cell>
          <cell r="P1754">
            <v>7051</v>
          </cell>
        </row>
        <row r="1755">
          <cell r="D1755" t="str">
            <v>SPU</v>
          </cell>
          <cell r="F1755" t="str">
            <v>077 12 05</v>
          </cell>
          <cell r="G1755" t="str">
            <v>09702</v>
          </cell>
          <cell r="N1755">
            <v>4237</v>
          </cell>
          <cell r="P1755">
            <v>2471</v>
          </cell>
        </row>
        <row r="1756">
          <cell r="D1756" t="str">
            <v>UCM</v>
          </cell>
          <cell r="F1756" t="str">
            <v>077 12 05</v>
          </cell>
          <cell r="G1756" t="str">
            <v>09702</v>
          </cell>
          <cell r="N1756">
            <v>5420</v>
          </cell>
          <cell r="P1756">
            <v>3160</v>
          </cell>
        </row>
        <row r="1757">
          <cell r="D1757" t="str">
            <v>SPU</v>
          </cell>
          <cell r="F1757" t="str">
            <v>077 12 05</v>
          </cell>
          <cell r="G1757" t="str">
            <v>09702</v>
          </cell>
          <cell r="N1757">
            <v>10913</v>
          </cell>
          <cell r="P1757">
            <v>6365</v>
          </cell>
        </row>
        <row r="1758">
          <cell r="D1758" t="str">
            <v>EU</v>
          </cell>
          <cell r="F1758" t="str">
            <v>077 12 05</v>
          </cell>
          <cell r="G1758" t="str">
            <v>09702</v>
          </cell>
          <cell r="N1758">
            <v>1966</v>
          </cell>
          <cell r="P1758">
            <v>1145</v>
          </cell>
        </row>
        <row r="1759">
          <cell r="D1759" t="str">
            <v>PU</v>
          </cell>
          <cell r="F1759" t="str">
            <v>077 12 05</v>
          </cell>
          <cell r="G1759" t="str">
            <v>09702</v>
          </cell>
          <cell r="N1759">
            <v>4165</v>
          </cell>
          <cell r="P1759">
            <v>2429</v>
          </cell>
        </row>
        <row r="1760">
          <cell r="D1760" t="str">
            <v>UK</v>
          </cell>
          <cell r="F1760" t="str">
            <v>077 12 05</v>
          </cell>
          <cell r="G1760" t="str">
            <v>09702</v>
          </cell>
          <cell r="N1760">
            <v>4756</v>
          </cell>
          <cell r="P1760">
            <v>2773</v>
          </cell>
        </row>
        <row r="1761">
          <cell r="D1761" t="str">
            <v>STU</v>
          </cell>
          <cell r="F1761" t="str">
            <v>077 12 05</v>
          </cell>
          <cell r="G1761" t="str">
            <v>09702</v>
          </cell>
          <cell r="N1761">
            <v>14035</v>
          </cell>
          <cell r="P1761">
            <v>8185</v>
          </cell>
        </row>
        <row r="1762">
          <cell r="D1762" t="str">
            <v>TUKE</v>
          </cell>
          <cell r="F1762" t="str">
            <v>077 12 05</v>
          </cell>
          <cell r="G1762" t="str">
            <v>09702</v>
          </cell>
          <cell r="N1762">
            <v>9848</v>
          </cell>
          <cell r="P1762">
            <v>5743</v>
          </cell>
        </row>
        <row r="1763">
          <cell r="D1763" t="str">
            <v>EU</v>
          </cell>
          <cell r="F1763" t="str">
            <v>077 12 05</v>
          </cell>
          <cell r="G1763" t="str">
            <v>09702</v>
          </cell>
          <cell r="N1763">
            <v>4447</v>
          </cell>
          <cell r="P1763">
            <v>2592</v>
          </cell>
        </row>
        <row r="1764">
          <cell r="D1764" t="str">
            <v>UMB</v>
          </cell>
          <cell r="F1764" t="str">
            <v>077 12 05</v>
          </cell>
          <cell r="G1764" t="str">
            <v>09702</v>
          </cell>
          <cell r="N1764">
            <v>4933</v>
          </cell>
          <cell r="P1764">
            <v>2877</v>
          </cell>
        </row>
        <row r="1765">
          <cell r="D1765" t="str">
            <v>TUKE</v>
          </cell>
          <cell r="F1765" t="str">
            <v>077 12 05</v>
          </cell>
          <cell r="G1765" t="str">
            <v>09702</v>
          </cell>
          <cell r="N1765">
            <v>7922</v>
          </cell>
          <cell r="P1765">
            <v>4620</v>
          </cell>
        </row>
        <row r="1766">
          <cell r="D1766" t="str">
            <v>STU</v>
          </cell>
          <cell r="F1766" t="str">
            <v>077 12 05</v>
          </cell>
          <cell r="G1766" t="str">
            <v>09702</v>
          </cell>
          <cell r="N1766">
            <v>9381</v>
          </cell>
          <cell r="P1766">
            <v>5470</v>
          </cell>
        </row>
        <row r="1767">
          <cell r="D1767" t="str">
            <v>UVLF</v>
          </cell>
          <cell r="F1767" t="str">
            <v>077 12 05</v>
          </cell>
          <cell r="G1767" t="str">
            <v>09702</v>
          </cell>
          <cell r="N1767">
            <v>3578</v>
          </cell>
          <cell r="P1767">
            <v>2086</v>
          </cell>
        </row>
        <row r="1768">
          <cell r="D1768" t="str">
            <v>STU</v>
          </cell>
          <cell r="F1768" t="str">
            <v>077 12 05</v>
          </cell>
          <cell r="G1768" t="str">
            <v>09702</v>
          </cell>
          <cell r="N1768">
            <v>13178</v>
          </cell>
          <cell r="P1768">
            <v>7686</v>
          </cell>
        </row>
        <row r="1769">
          <cell r="D1769" t="str">
            <v>EU</v>
          </cell>
          <cell r="F1769" t="str">
            <v>077 12 05</v>
          </cell>
          <cell r="G1769" t="str">
            <v>09702</v>
          </cell>
          <cell r="N1769">
            <v>4353</v>
          </cell>
          <cell r="P1769">
            <v>2537</v>
          </cell>
        </row>
        <row r="1770">
          <cell r="D1770" t="str">
            <v>UPJŠ</v>
          </cell>
          <cell r="F1770" t="str">
            <v>077 12 05</v>
          </cell>
          <cell r="G1770" t="str">
            <v>09702</v>
          </cell>
          <cell r="N1770">
            <v>11604</v>
          </cell>
          <cell r="P1770">
            <v>6769</v>
          </cell>
        </row>
        <row r="1771">
          <cell r="D1771" t="str">
            <v>UKF</v>
          </cell>
          <cell r="F1771" t="str">
            <v>077 12 05</v>
          </cell>
          <cell r="G1771" t="str">
            <v>09702</v>
          </cell>
          <cell r="N1771">
            <v>7192</v>
          </cell>
          <cell r="P1771">
            <v>4194</v>
          </cell>
        </row>
        <row r="1772">
          <cell r="D1772" t="str">
            <v>EU</v>
          </cell>
          <cell r="F1772" t="str">
            <v>077 12 05</v>
          </cell>
          <cell r="G1772" t="str">
            <v>09702</v>
          </cell>
          <cell r="N1772">
            <v>5402</v>
          </cell>
          <cell r="P1772">
            <v>3150</v>
          </cell>
        </row>
        <row r="1773">
          <cell r="D1773" t="str">
            <v>UKF</v>
          </cell>
          <cell r="F1773" t="str">
            <v>077 12 05</v>
          </cell>
          <cell r="G1773" t="str">
            <v>09702</v>
          </cell>
          <cell r="N1773">
            <v>6508</v>
          </cell>
          <cell r="P1773">
            <v>3795</v>
          </cell>
        </row>
        <row r="1774">
          <cell r="D1774" t="str">
            <v>TUKE</v>
          </cell>
          <cell r="F1774" t="str">
            <v>077 12 05</v>
          </cell>
          <cell r="G1774" t="str">
            <v>09702</v>
          </cell>
          <cell r="N1774">
            <v>13157</v>
          </cell>
          <cell r="P1774">
            <v>7674</v>
          </cell>
        </row>
        <row r="1775">
          <cell r="D1775" t="str">
            <v>TUZVO</v>
          </cell>
          <cell r="F1775" t="str">
            <v>077 12 05</v>
          </cell>
          <cell r="G1775" t="str">
            <v>09702</v>
          </cell>
          <cell r="N1775">
            <v>5682</v>
          </cell>
          <cell r="P1775">
            <v>3313</v>
          </cell>
        </row>
        <row r="1776">
          <cell r="D1776" t="str">
            <v>ŽU</v>
          </cell>
          <cell r="F1776" t="str">
            <v>077 12 05</v>
          </cell>
          <cell r="G1776" t="str">
            <v>09702</v>
          </cell>
          <cell r="N1776">
            <v>5682</v>
          </cell>
          <cell r="P1776">
            <v>3313</v>
          </cell>
        </row>
        <row r="1777">
          <cell r="D1777" t="str">
            <v>UK</v>
          </cell>
          <cell r="F1777" t="str">
            <v>077 12 05</v>
          </cell>
          <cell r="G1777" t="str">
            <v>09702</v>
          </cell>
          <cell r="N1777">
            <v>3849</v>
          </cell>
          <cell r="P1777">
            <v>2243</v>
          </cell>
        </row>
        <row r="1778">
          <cell r="D1778" t="str">
            <v>KU</v>
          </cell>
          <cell r="F1778" t="str">
            <v>077 12 05</v>
          </cell>
          <cell r="G1778" t="str">
            <v>09702</v>
          </cell>
          <cell r="N1778">
            <v>2566</v>
          </cell>
          <cell r="P1778">
            <v>1495</v>
          </cell>
        </row>
        <row r="1779">
          <cell r="D1779" t="str">
            <v>STU</v>
          </cell>
          <cell r="F1779" t="str">
            <v>077 12 05</v>
          </cell>
          <cell r="G1779" t="str">
            <v>09702</v>
          </cell>
          <cell r="N1779">
            <v>9172</v>
          </cell>
          <cell r="P1779">
            <v>5349</v>
          </cell>
        </row>
        <row r="1780">
          <cell r="D1780" t="str">
            <v>AU</v>
          </cell>
          <cell r="F1780" t="str">
            <v>077 12 05</v>
          </cell>
          <cell r="G1780" t="str">
            <v>09702</v>
          </cell>
          <cell r="N1780">
            <v>8621</v>
          </cell>
          <cell r="P1780">
            <v>5028</v>
          </cell>
        </row>
        <row r="1781">
          <cell r="D1781" t="str">
            <v>SPU</v>
          </cell>
          <cell r="F1781" t="str">
            <v>077 12 05</v>
          </cell>
          <cell r="G1781" t="str">
            <v>09702</v>
          </cell>
          <cell r="N1781">
            <v>7589</v>
          </cell>
          <cell r="P1781">
            <v>4426</v>
          </cell>
        </row>
        <row r="1782">
          <cell r="D1782" t="str">
            <v>UKF</v>
          </cell>
          <cell r="F1782" t="str">
            <v>077 12 05</v>
          </cell>
          <cell r="G1782" t="str">
            <v>09702</v>
          </cell>
          <cell r="N1782">
            <v>2530</v>
          </cell>
          <cell r="P1782">
            <v>1474</v>
          </cell>
        </row>
        <row r="1783">
          <cell r="D1783" t="str">
            <v>AU</v>
          </cell>
          <cell r="F1783" t="str">
            <v>077 12 05</v>
          </cell>
          <cell r="G1783" t="str">
            <v>09702</v>
          </cell>
          <cell r="N1783">
            <v>11072</v>
          </cell>
          <cell r="P1783">
            <v>6457</v>
          </cell>
        </row>
        <row r="1784">
          <cell r="D1784" t="str">
            <v>VŠMU</v>
          </cell>
          <cell r="F1784" t="str">
            <v>077 12 05</v>
          </cell>
          <cell r="G1784" t="str">
            <v>09702</v>
          </cell>
          <cell r="N1784">
            <v>4299</v>
          </cell>
          <cell r="P1784">
            <v>2507</v>
          </cell>
        </row>
        <row r="1785">
          <cell r="D1785" t="str">
            <v>VŠVU</v>
          </cell>
          <cell r="F1785" t="str">
            <v>077 12 05</v>
          </cell>
          <cell r="G1785" t="str">
            <v>09702</v>
          </cell>
          <cell r="N1785">
            <v>7505</v>
          </cell>
          <cell r="P1785">
            <v>4377</v>
          </cell>
        </row>
        <row r="1786">
          <cell r="D1786" t="str">
            <v>TUKE</v>
          </cell>
          <cell r="F1786" t="str">
            <v>077 12 05</v>
          </cell>
          <cell r="G1786" t="str">
            <v>09702</v>
          </cell>
          <cell r="N1786">
            <v>4645</v>
          </cell>
          <cell r="P1786">
            <v>2709</v>
          </cell>
        </row>
        <row r="1787">
          <cell r="D1787" t="str">
            <v>VŠMU</v>
          </cell>
          <cell r="F1787" t="str">
            <v>077 12 05</v>
          </cell>
          <cell r="G1787" t="str">
            <v>09702</v>
          </cell>
          <cell r="N1787">
            <v>2298</v>
          </cell>
          <cell r="P1787">
            <v>1339</v>
          </cell>
        </row>
        <row r="1788">
          <cell r="D1788" t="str">
            <v>VŠVU</v>
          </cell>
          <cell r="F1788" t="str">
            <v>077 12 05</v>
          </cell>
          <cell r="G1788" t="str">
            <v>09702</v>
          </cell>
          <cell r="N1788">
            <v>5247</v>
          </cell>
          <cell r="P1788">
            <v>3060</v>
          </cell>
        </row>
        <row r="1789">
          <cell r="D1789" t="str">
            <v>UMB</v>
          </cell>
          <cell r="F1789" t="str">
            <v>077 12 05</v>
          </cell>
          <cell r="G1789" t="str">
            <v>09702</v>
          </cell>
          <cell r="N1789">
            <v>10352</v>
          </cell>
          <cell r="P1789">
            <v>6037</v>
          </cell>
        </row>
        <row r="1790">
          <cell r="D1790" t="str">
            <v>VŠMU</v>
          </cell>
          <cell r="F1790" t="str">
            <v>077 12 05</v>
          </cell>
          <cell r="G1790" t="str">
            <v>09702</v>
          </cell>
          <cell r="N1790">
            <v>2588</v>
          </cell>
          <cell r="P1790">
            <v>1508</v>
          </cell>
        </row>
        <row r="1791">
          <cell r="D1791" t="str">
            <v>UK</v>
          </cell>
          <cell r="F1791" t="str">
            <v>077 12 05</v>
          </cell>
          <cell r="G1791" t="str">
            <v>09702</v>
          </cell>
          <cell r="N1791">
            <v>3730</v>
          </cell>
          <cell r="P1791">
            <v>2174</v>
          </cell>
        </row>
        <row r="1792">
          <cell r="D1792" t="str">
            <v>VŠVU</v>
          </cell>
          <cell r="F1792" t="str">
            <v>077 12 05</v>
          </cell>
          <cell r="G1792" t="str">
            <v>09702</v>
          </cell>
          <cell r="N1792">
            <v>10065</v>
          </cell>
          <cell r="P1792">
            <v>5869</v>
          </cell>
        </row>
        <row r="1793">
          <cell r="D1793" t="str">
            <v>UCM</v>
          </cell>
          <cell r="F1793" t="str">
            <v>077 12 05</v>
          </cell>
          <cell r="G1793" t="str">
            <v>09702</v>
          </cell>
          <cell r="N1793">
            <v>2391</v>
          </cell>
          <cell r="P1793">
            <v>1394</v>
          </cell>
        </row>
        <row r="1794">
          <cell r="D1794" t="str">
            <v>UK</v>
          </cell>
          <cell r="F1794" t="str">
            <v>077 12 05</v>
          </cell>
          <cell r="G1794" t="str">
            <v>09702</v>
          </cell>
          <cell r="N1794">
            <v>7316</v>
          </cell>
          <cell r="P1794">
            <v>4266</v>
          </cell>
        </row>
        <row r="1795">
          <cell r="D1795" t="str">
            <v>VŠVU</v>
          </cell>
          <cell r="F1795" t="str">
            <v>077 12 05</v>
          </cell>
          <cell r="G1795" t="str">
            <v>09702</v>
          </cell>
          <cell r="N1795">
            <v>3940</v>
          </cell>
          <cell r="P1795">
            <v>2297</v>
          </cell>
        </row>
        <row r="1796">
          <cell r="D1796" t="str">
            <v>VŠMU</v>
          </cell>
          <cell r="F1796" t="str">
            <v>077 12 05</v>
          </cell>
          <cell r="G1796" t="str">
            <v>09702</v>
          </cell>
          <cell r="N1796">
            <v>1976</v>
          </cell>
          <cell r="P1796">
            <v>1151</v>
          </cell>
        </row>
        <row r="1797">
          <cell r="D1797" t="str">
            <v>UK</v>
          </cell>
          <cell r="F1797" t="str">
            <v>077 12 05</v>
          </cell>
          <cell r="G1797" t="str">
            <v>09702</v>
          </cell>
          <cell r="N1797">
            <v>9038</v>
          </cell>
          <cell r="P1797">
            <v>5271</v>
          </cell>
        </row>
        <row r="1798">
          <cell r="D1798" t="str">
            <v>UPJŠ</v>
          </cell>
          <cell r="F1798" t="str">
            <v>077 12 05</v>
          </cell>
          <cell r="G1798" t="str">
            <v>09702</v>
          </cell>
          <cell r="N1798">
            <v>11501</v>
          </cell>
          <cell r="P1798">
            <v>6708</v>
          </cell>
        </row>
        <row r="1799">
          <cell r="D1799" t="str">
            <v>UJS</v>
          </cell>
          <cell r="F1799" t="str">
            <v>077 12 05</v>
          </cell>
          <cell r="G1799" t="str">
            <v>09702</v>
          </cell>
          <cell r="N1799">
            <v>3834</v>
          </cell>
          <cell r="P1799">
            <v>2235</v>
          </cell>
        </row>
        <row r="1800">
          <cell r="D1800" t="str">
            <v>ŽU</v>
          </cell>
          <cell r="F1800" t="str">
            <v>077 12 05</v>
          </cell>
          <cell r="G1800" t="str">
            <v>09702</v>
          </cell>
          <cell r="N1800">
            <v>3834</v>
          </cell>
          <cell r="P1800">
            <v>2235</v>
          </cell>
        </row>
        <row r="1801">
          <cell r="D1801" t="str">
            <v>UK</v>
          </cell>
          <cell r="F1801" t="str">
            <v>077 12 05</v>
          </cell>
          <cell r="G1801" t="str">
            <v>09702</v>
          </cell>
          <cell r="N1801">
            <v>2994</v>
          </cell>
          <cell r="P1801">
            <v>1745</v>
          </cell>
        </row>
        <row r="1802">
          <cell r="D1802" t="str">
            <v>UKF</v>
          </cell>
          <cell r="F1802" t="str">
            <v>077 12 05</v>
          </cell>
          <cell r="G1802" t="str">
            <v>09702</v>
          </cell>
          <cell r="N1802">
            <v>10018</v>
          </cell>
          <cell r="P1802">
            <v>5842</v>
          </cell>
        </row>
        <row r="1803">
          <cell r="D1803" t="str">
            <v>UK</v>
          </cell>
          <cell r="F1803" t="str">
            <v>077 12 05</v>
          </cell>
          <cell r="G1803" t="str">
            <v>09702</v>
          </cell>
          <cell r="N1803">
            <v>6805</v>
          </cell>
          <cell r="P1803">
            <v>3969</v>
          </cell>
        </row>
        <row r="1804">
          <cell r="D1804" t="str">
            <v>TVU</v>
          </cell>
          <cell r="F1804" t="str">
            <v>077 12 05</v>
          </cell>
          <cell r="G1804" t="str">
            <v>09702</v>
          </cell>
          <cell r="N1804">
            <v>2743</v>
          </cell>
          <cell r="P1804">
            <v>1598</v>
          </cell>
        </row>
        <row r="1805">
          <cell r="D1805" t="str">
            <v>UPJŠ</v>
          </cell>
          <cell r="F1805" t="str">
            <v>077 12 05</v>
          </cell>
          <cell r="G1805" t="str">
            <v>09702</v>
          </cell>
          <cell r="N1805">
            <v>1175</v>
          </cell>
          <cell r="P1805">
            <v>683</v>
          </cell>
        </row>
        <row r="1806">
          <cell r="D1806" t="str">
            <v>UKF</v>
          </cell>
          <cell r="F1806" t="str">
            <v>077 12 05</v>
          </cell>
          <cell r="G1806" t="str">
            <v>09702</v>
          </cell>
          <cell r="N1806">
            <v>5196</v>
          </cell>
          <cell r="P1806">
            <v>3031</v>
          </cell>
        </row>
        <row r="1807">
          <cell r="D1807" t="str">
            <v>UKF</v>
          </cell>
          <cell r="F1807" t="str">
            <v>077 12 05</v>
          </cell>
          <cell r="G1807" t="str">
            <v>09702</v>
          </cell>
          <cell r="N1807">
            <v>8680</v>
          </cell>
          <cell r="P1807">
            <v>5062</v>
          </cell>
        </row>
        <row r="1808">
          <cell r="D1808" t="str">
            <v>UMB</v>
          </cell>
          <cell r="F1808" t="str">
            <v>077 12 05</v>
          </cell>
          <cell r="G1808" t="str">
            <v>09702</v>
          </cell>
          <cell r="N1808">
            <v>4736</v>
          </cell>
          <cell r="P1808">
            <v>2761</v>
          </cell>
        </row>
        <row r="1809">
          <cell r="D1809" t="str">
            <v>UMB</v>
          </cell>
          <cell r="F1809" t="str">
            <v>077 12 05</v>
          </cell>
          <cell r="G1809" t="str">
            <v>09702</v>
          </cell>
          <cell r="N1809">
            <v>9191</v>
          </cell>
          <cell r="P1809">
            <v>5359</v>
          </cell>
        </row>
        <row r="1810">
          <cell r="D1810" t="str">
            <v>KU</v>
          </cell>
          <cell r="F1810" t="str">
            <v>077 12 05</v>
          </cell>
          <cell r="G1810" t="str">
            <v>09702</v>
          </cell>
          <cell r="N1810">
            <v>5641</v>
          </cell>
          <cell r="P1810">
            <v>3290</v>
          </cell>
        </row>
        <row r="1811">
          <cell r="D1811" t="str">
            <v>UK</v>
          </cell>
          <cell r="F1811" t="str">
            <v>077 12 05</v>
          </cell>
          <cell r="G1811" t="str">
            <v>09702</v>
          </cell>
          <cell r="N1811">
            <v>3948</v>
          </cell>
          <cell r="P1811">
            <v>2303</v>
          </cell>
        </row>
        <row r="1812">
          <cell r="D1812" t="str">
            <v>UMB</v>
          </cell>
          <cell r="F1812" t="str">
            <v>077 12 05</v>
          </cell>
          <cell r="G1812" t="str">
            <v>09702</v>
          </cell>
          <cell r="N1812">
            <v>7785</v>
          </cell>
          <cell r="P1812">
            <v>4539</v>
          </cell>
        </row>
        <row r="1813">
          <cell r="D1813" t="str">
            <v>TVU</v>
          </cell>
          <cell r="F1813" t="str">
            <v>077 12 05</v>
          </cell>
          <cell r="G1813" t="str">
            <v>09702</v>
          </cell>
          <cell r="N1813">
            <v>7370</v>
          </cell>
          <cell r="P1813">
            <v>4298</v>
          </cell>
        </row>
        <row r="1814">
          <cell r="D1814" t="str">
            <v>UK</v>
          </cell>
          <cell r="F1814" t="str">
            <v>077 12 05</v>
          </cell>
          <cell r="G1814" t="str">
            <v>09702</v>
          </cell>
          <cell r="N1814">
            <v>3027</v>
          </cell>
          <cell r="P1814">
            <v>1765</v>
          </cell>
        </row>
        <row r="1815">
          <cell r="D1815" t="str">
            <v>UKF</v>
          </cell>
          <cell r="F1815" t="str">
            <v>077 12 05</v>
          </cell>
          <cell r="G1815" t="str">
            <v>09702</v>
          </cell>
          <cell r="N1815">
            <v>6156</v>
          </cell>
          <cell r="P1815">
            <v>3591</v>
          </cell>
        </row>
        <row r="1816">
          <cell r="D1816" t="str">
            <v>PU</v>
          </cell>
          <cell r="F1816" t="str">
            <v>077 12 05</v>
          </cell>
          <cell r="G1816" t="str">
            <v>09702</v>
          </cell>
          <cell r="N1816">
            <v>6101</v>
          </cell>
          <cell r="P1816">
            <v>3558</v>
          </cell>
        </row>
        <row r="1817">
          <cell r="D1817" t="str">
            <v>UMB</v>
          </cell>
          <cell r="F1817" t="str">
            <v>077 12 05</v>
          </cell>
          <cell r="G1817" t="str">
            <v>09702</v>
          </cell>
          <cell r="N1817">
            <v>1525</v>
          </cell>
          <cell r="P1817">
            <v>889</v>
          </cell>
        </row>
        <row r="1818">
          <cell r="D1818" t="str">
            <v>EU</v>
          </cell>
          <cell r="F1818" t="str">
            <v>077 12 05</v>
          </cell>
          <cell r="G1818" t="str">
            <v>09702</v>
          </cell>
          <cell r="N1818">
            <v>6378</v>
          </cell>
          <cell r="P1818">
            <v>3719</v>
          </cell>
        </row>
        <row r="1819">
          <cell r="D1819" t="str">
            <v>UK</v>
          </cell>
          <cell r="F1819" t="str">
            <v>077 12 05</v>
          </cell>
          <cell r="G1819" t="str">
            <v>09702</v>
          </cell>
          <cell r="N1819">
            <v>13348</v>
          </cell>
          <cell r="P1819">
            <v>7785</v>
          </cell>
        </row>
        <row r="1820">
          <cell r="D1820" t="str">
            <v>UMB</v>
          </cell>
          <cell r="F1820" t="str">
            <v>077 12 05</v>
          </cell>
          <cell r="G1820" t="str">
            <v>09702</v>
          </cell>
          <cell r="N1820">
            <v>7110</v>
          </cell>
          <cell r="P1820">
            <v>4146</v>
          </cell>
        </row>
        <row r="1821">
          <cell r="D1821" t="str">
            <v>UKF</v>
          </cell>
          <cell r="F1821" t="str">
            <v>077 12 05</v>
          </cell>
          <cell r="G1821" t="str">
            <v>09702</v>
          </cell>
          <cell r="N1821">
            <v>9019</v>
          </cell>
          <cell r="P1821">
            <v>5259</v>
          </cell>
        </row>
        <row r="1822">
          <cell r="D1822" t="str">
            <v>UK</v>
          </cell>
          <cell r="F1822" t="str">
            <v>077 12 05</v>
          </cell>
          <cell r="G1822" t="str">
            <v>09702</v>
          </cell>
          <cell r="N1822">
            <v>6628</v>
          </cell>
          <cell r="P1822">
            <v>3865</v>
          </cell>
        </row>
        <row r="1823">
          <cell r="D1823" t="str">
            <v>KU</v>
          </cell>
          <cell r="F1823" t="str">
            <v>077 12 05</v>
          </cell>
          <cell r="G1823" t="str">
            <v>09702</v>
          </cell>
          <cell r="N1823">
            <v>2354</v>
          </cell>
          <cell r="P1823">
            <v>1372</v>
          </cell>
        </row>
        <row r="1824">
          <cell r="D1824" t="str">
            <v>UMB</v>
          </cell>
          <cell r="F1824" t="str">
            <v>077 12 05</v>
          </cell>
          <cell r="G1824" t="str">
            <v>09702</v>
          </cell>
          <cell r="N1824">
            <v>588</v>
          </cell>
          <cell r="P1824">
            <v>343</v>
          </cell>
        </row>
        <row r="1825">
          <cell r="D1825" t="str">
            <v>KU</v>
          </cell>
          <cell r="F1825" t="str">
            <v>077 12 05</v>
          </cell>
          <cell r="G1825" t="str">
            <v>09702</v>
          </cell>
          <cell r="N1825">
            <v>2947</v>
          </cell>
          <cell r="P1825">
            <v>1717</v>
          </cell>
        </row>
        <row r="1826">
          <cell r="D1826" t="str">
            <v>UMB</v>
          </cell>
          <cell r="F1826" t="str">
            <v>077 12 05</v>
          </cell>
          <cell r="G1826" t="str">
            <v>09702</v>
          </cell>
          <cell r="N1826">
            <v>3629</v>
          </cell>
          <cell r="P1826">
            <v>2116</v>
          </cell>
        </row>
        <row r="1827">
          <cell r="D1827" t="str">
            <v>UK</v>
          </cell>
          <cell r="F1827" t="str">
            <v>077 12 05</v>
          </cell>
          <cell r="G1827" t="str">
            <v>09702</v>
          </cell>
          <cell r="N1827">
            <v>4617</v>
          </cell>
          <cell r="P1827">
            <v>2691</v>
          </cell>
        </row>
        <row r="1828">
          <cell r="D1828" t="str">
            <v>TUKE</v>
          </cell>
          <cell r="F1828" t="str">
            <v>077 12 05</v>
          </cell>
          <cell r="G1828" t="str">
            <v>09702</v>
          </cell>
          <cell r="N1828">
            <v>3384</v>
          </cell>
          <cell r="P1828">
            <v>1974</v>
          </cell>
        </row>
        <row r="1829">
          <cell r="D1829" t="str">
            <v>PU</v>
          </cell>
          <cell r="F1829" t="str">
            <v>077 12 05</v>
          </cell>
          <cell r="G1829" t="str">
            <v>09702</v>
          </cell>
          <cell r="N1829">
            <v>846</v>
          </cell>
          <cell r="P1829">
            <v>492</v>
          </cell>
        </row>
        <row r="1830">
          <cell r="D1830" t="str">
            <v>KU</v>
          </cell>
          <cell r="F1830" t="str">
            <v>077 12 05</v>
          </cell>
          <cell r="G1830" t="str">
            <v>09702</v>
          </cell>
          <cell r="N1830">
            <v>3430</v>
          </cell>
          <cell r="P1830">
            <v>1999</v>
          </cell>
        </row>
        <row r="1831">
          <cell r="D1831" t="str">
            <v>UK</v>
          </cell>
          <cell r="F1831" t="str">
            <v>077 12 05</v>
          </cell>
          <cell r="G1831" t="str">
            <v>09702</v>
          </cell>
          <cell r="N1831">
            <v>1559</v>
          </cell>
          <cell r="P1831">
            <v>907</v>
          </cell>
        </row>
        <row r="1832">
          <cell r="D1832" t="str">
            <v>UPJŠ</v>
          </cell>
          <cell r="F1832" t="str">
            <v>077 12 05</v>
          </cell>
          <cell r="G1832" t="str">
            <v>09702</v>
          </cell>
          <cell r="N1832">
            <v>1247</v>
          </cell>
          <cell r="P1832">
            <v>725</v>
          </cell>
        </row>
        <row r="1833">
          <cell r="D1833" t="str">
            <v>KU</v>
          </cell>
          <cell r="F1833" t="str">
            <v>077 12 05</v>
          </cell>
          <cell r="G1833" t="str">
            <v>09702</v>
          </cell>
          <cell r="N1833">
            <v>11203</v>
          </cell>
          <cell r="P1833">
            <v>6533</v>
          </cell>
        </row>
        <row r="1834">
          <cell r="D1834" t="str">
            <v>UK</v>
          </cell>
          <cell r="F1834" t="str">
            <v>077 12 05</v>
          </cell>
          <cell r="G1834" t="str">
            <v>09702</v>
          </cell>
          <cell r="N1834">
            <v>4199</v>
          </cell>
          <cell r="P1834">
            <v>2447</v>
          </cell>
        </row>
        <row r="1835">
          <cell r="D1835" t="str">
            <v>UKF</v>
          </cell>
          <cell r="F1835" t="str">
            <v>077 12 05</v>
          </cell>
          <cell r="G1835" t="str">
            <v>09702</v>
          </cell>
          <cell r="N1835">
            <v>6500</v>
          </cell>
          <cell r="P1835">
            <v>3790</v>
          </cell>
        </row>
        <row r="1836">
          <cell r="D1836" t="str">
            <v>UMB</v>
          </cell>
          <cell r="F1836" t="str">
            <v>077 12 05</v>
          </cell>
          <cell r="G1836" t="str">
            <v>09702</v>
          </cell>
          <cell r="N1836">
            <v>3006</v>
          </cell>
          <cell r="P1836">
            <v>1752</v>
          </cell>
        </row>
        <row r="1837">
          <cell r="D1837" t="str">
            <v>KU</v>
          </cell>
          <cell r="F1837" t="str">
            <v>077 12 05</v>
          </cell>
          <cell r="G1837" t="str">
            <v>09702</v>
          </cell>
          <cell r="N1837">
            <v>3262</v>
          </cell>
          <cell r="P1837">
            <v>1901</v>
          </cell>
        </row>
        <row r="1838">
          <cell r="D1838" t="str">
            <v>UK</v>
          </cell>
          <cell r="F1838" t="str">
            <v>077 12 05</v>
          </cell>
          <cell r="G1838" t="str">
            <v>09702</v>
          </cell>
          <cell r="N1838">
            <v>2388</v>
          </cell>
          <cell r="P1838">
            <v>1393</v>
          </cell>
        </row>
        <row r="1839">
          <cell r="D1839" t="str">
            <v>UMB</v>
          </cell>
          <cell r="F1839" t="str">
            <v>077 12 05</v>
          </cell>
          <cell r="G1839" t="str">
            <v>09702</v>
          </cell>
          <cell r="N1839">
            <v>4602</v>
          </cell>
          <cell r="P1839">
            <v>2683</v>
          </cell>
        </row>
        <row r="1840">
          <cell r="D1840" t="str">
            <v>UKF</v>
          </cell>
          <cell r="F1840" t="str">
            <v>077 12 05</v>
          </cell>
          <cell r="G1840" t="str">
            <v>09702</v>
          </cell>
          <cell r="N1840">
            <v>1150</v>
          </cell>
          <cell r="P1840">
            <v>669</v>
          </cell>
        </row>
        <row r="1841">
          <cell r="D1841" t="str">
            <v>KU</v>
          </cell>
          <cell r="F1841" t="str">
            <v>077 12 05</v>
          </cell>
          <cell r="G1841" t="str">
            <v>09702</v>
          </cell>
          <cell r="N1841">
            <v>3002</v>
          </cell>
          <cell r="P1841">
            <v>1750</v>
          </cell>
        </row>
        <row r="1842">
          <cell r="D1842" t="str">
            <v>TUKE</v>
          </cell>
          <cell r="F1842" t="str">
            <v>077 12 05</v>
          </cell>
          <cell r="G1842" t="str">
            <v>09702</v>
          </cell>
          <cell r="N1842">
            <v>18046</v>
          </cell>
          <cell r="P1842">
            <v>10525</v>
          </cell>
        </row>
        <row r="1843">
          <cell r="D1843" t="str">
            <v>PU</v>
          </cell>
          <cell r="F1843" t="str">
            <v>077 12 05</v>
          </cell>
          <cell r="G1843" t="str">
            <v>09702</v>
          </cell>
          <cell r="N1843">
            <v>18135</v>
          </cell>
          <cell r="P1843">
            <v>10578</v>
          </cell>
        </row>
        <row r="1844">
          <cell r="D1844" t="str">
            <v>TVU</v>
          </cell>
          <cell r="F1844" t="str">
            <v>077 12 05</v>
          </cell>
          <cell r="G1844" t="str">
            <v>09702</v>
          </cell>
          <cell r="N1844">
            <v>16319</v>
          </cell>
          <cell r="P1844">
            <v>9517</v>
          </cell>
        </row>
        <row r="1845">
          <cell r="D1845" t="str">
            <v>STU</v>
          </cell>
          <cell r="F1845" t="str">
            <v>077 12 05</v>
          </cell>
          <cell r="G1845" t="str">
            <v>09702</v>
          </cell>
          <cell r="N1845">
            <v>10412</v>
          </cell>
          <cell r="P1845">
            <v>6072</v>
          </cell>
        </row>
        <row r="1846">
          <cell r="D1846" t="str">
            <v>ŽU</v>
          </cell>
          <cell r="F1846" t="str">
            <v>077 12 05</v>
          </cell>
          <cell r="G1846" t="str">
            <v>09702</v>
          </cell>
          <cell r="N1846">
            <v>10797</v>
          </cell>
          <cell r="P1846">
            <v>6296</v>
          </cell>
        </row>
        <row r="1847">
          <cell r="D1847" t="str">
            <v>ŽU</v>
          </cell>
          <cell r="F1847" t="str">
            <v>077 12 05</v>
          </cell>
          <cell r="G1847" t="str">
            <v>09702</v>
          </cell>
          <cell r="N1847">
            <v>15497</v>
          </cell>
          <cell r="P1847">
            <v>9039</v>
          </cell>
        </row>
        <row r="1848">
          <cell r="D1848" t="str">
            <v>TUKE</v>
          </cell>
          <cell r="F1848" t="str">
            <v>077 12 05</v>
          </cell>
          <cell r="G1848" t="str">
            <v>09702</v>
          </cell>
          <cell r="N1848">
            <v>18980</v>
          </cell>
          <cell r="P1848">
            <v>11070</v>
          </cell>
        </row>
        <row r="1849">
          <cell r="D1849" t="str">
            <v>PU</v>
          </cell>
          <cell r="F1849" t="str">
            <v>077 12 05</v>
          </cell>
          <cell r="G1849" t="str">
            <v>09702</v>
          </cell>
          <cell r="N1849">
            <v>8891</v>
          </cell>
          <cell r="P1849">
            <v>5184</v>
          </cell>
        </row>
        <row r="1850">
          <cell r="D1850" t="str">
            <v>STU</v>
          </cell>
          <cell r="F1850" t="str">
            <v>077 12 05</v>
          </cell>
          <cell r="G1850" t="str">
            <v>09702</v>
          </cell>
          <cell r="N1850">
            <v>18960</v>
          </cell>
          <cell r="P1850">
            <v>11060</v>
          </cell>
        </row>
        <row r="1851">
          <cell r="D1851" t="str">
            <v>TUKE</v>
          </cell>
          <cell r="F1851" t="str">
            <v>077 12 05</v>
          </cell>
          <cell r="G1851" t="str">
            <v>09702</v>
          </cell>
          <cell r="N1851">
            <v>18333</v>
          </cell>
          <cell r="P1851">
            <v>10692</v>
          </cell>
        </row>
        <row r="1852">
          <cell r="D1852" t="str">
            <v>ŽU</v>
          </cell>
          <cell r="F1852" t="str">
            <v>077 12 05</v>
          </cell>
          <cell r="G1852" t="str">
            <v>09702</v>
          </cell>
          <cell r="N1852">
            <v>18779</v>
          </cell>
          <cell r="P1852">
            <v>10952</v>
          </cell>
        </row>
        <row r="1853">
          <cell r="D1853" t="str">
            <v>TUKE</v>
          </cell>
          <cell r="F1853" t="str">
            <v>077 12 05</v>
          </cell>
          <cell r="G1853" t="str">
            <v>09702</v>
          </cell>
          <cell r="N1853">
            <v>18709</v>
          </cell>
          <cell r="P1853">
            <v>10913</v>
          </cell>
        </row>
        <row r="1854">
          <cell r="D1854" t="str">
            <v>STU</v>
          </cell>
          <cell r="F1854" t="str">
            <v>077 12 05</v>
          </cell>
          <cell r="G1854" t="str">
            <v>09702</v>
          </cell>
          <cell r="N1854">
            <v>5010</v>
          </cell>
          <cell r="P1854">
            <v>2921</v>
          </cell>
        </row>
        <row r="1855">
          <cell r="D1855" t="str">
            <v>TUKE</v>
          </cell>
          <cell r="F1855" t="str">
            <v>077 12 05</v>
          </cell>
          <cell r="G1855" t="str">
            <v>09702</v>
          </cell>
          <cell r="N1855">
            <v>18721</v>
          </cell>
          <cell r="P1855">
            <v>10920</v>
          </cell>
        </row>
        <row r="1856">
          <cell r="D1856" t="str">
            <v>STU</v>
          </cell>
          <cell r="F1856" t="str">
            <v>077 12 05</v>
          </cell>
          <cell r="G1856" t="str">
            <v>09702</v>
          </cell>
          <cell r="N1856">
            <v>18530</v>
          </cell>
          <cell r="P1856">
            <v>10808</v>
          </cell>
        </row>
        <row r="1857">
          <cell r="D1857" t="str">
            <v>SPU</v>
          </cell>
          <cell r="F1857" t="str">
            <v>077 12 05</v>
          </cell>
          <cell r="G1857" t="str">
            <v>09702</v>
          </cell>
          <cell r="N1857">
            <v>17215</v>
          </cell>
          <cell r="P1857">
            <v>10040</v>
          </cell>
        </row>
        <row r="1858">
          <cell r="D1858" t="str">
            <v>TUKE</v>
          </cell>
          <cell r="F1858" t="str">
            <v>077 12 05</v>
          </cell>
          <cell r="G1858" t="str">
            <v>09702</v>
          </cell>
          <cell r="N1858">
            <v>4104</v>
          </cell>
          <cell r="P1858">
            <v>2394</v>
          </cell>
        </row>
        <row r="1859">
          <cell r="D1859" t="str">
            <v>TUKE</v>
          </cell>
          <cell r="F1859" t="str">
            <v>077 12 05</v>
          </cell>
          <cell r="G1859" t="str">
            <v>09702</v>
          </cell>
          <cell r="N1859">
            <v>10996</v>
          </cell>
          <cell r="P1859">
            <v>6413</v>
          </cell>
        </row>
        <row r="1860">
          <cell r="D1860" t="str">
            <v>TUKE</v>
          </cell>
          <cell r="F1860" t="str">
            <v>077 12 05</v>
          </cell>
          <cell r="G1860" t="str">
            <v>09702</v>
          </cell>
          <cell r="N1860">
            <v>10694</v>
          </cell>
          <cell r="P1860">
            <v>6237</v>
          </cell>
        </row>
        <row r="1861">
          <cell r="D1861" t="str">
            <v>STU</v>
          </cell>
          <cell r="F1861" t="str">
            <v>077 12 05</v>
          </cell>
          <cell r="G1861" t="str">
            <v>09702</v>
          </cell>
          <cell r="N1861">
            <v>16375</v>
          </cell>
          <cell r="P1861">
            <v>9550</v>
          </cell>
        </row>
        <row r="1862">
          <cell r="D1862" t="str">
            <v>ŽU</v>
          </cell>
          <cell r="F1862" t="str">
            <v>077 12 05</v>
          </cell>
          <cell r="G1862" t="str">
            <v>09702</v>
          </cell>
          <cell r="N1862">
            <v>14663</v>
          </cell>
          <cell r="P1862">
            <v>8551</v>
          </cell>
        </row>
        <row r="1863">
          <cell r="D1863" t="str">
            <v>TUKE</v>
          </cell>
          <cell r="F1863" t="str">
            <v>077 12 05</v>
          </cell>
          <cell r="G1863" t="str">
            <v>09702</v>
          </cell>
          <cell r="N1863">
            <v>17085</v>
          </cell>
          <cell r="P1863">
            <v>9964</v>
          </cell>
        </row>
        <row r="1864">
          <cell r="D1864" t="str">
            <v>TUZVO</v>
          </cell>
          <cell r="F1864" t="str">
            <v>077 12 05</v>
          </cell>
          <cell r="G1864" t="str">
            <v>09702</v>
          </cell>
          <cell r="N1864">
            <v>6387</v>
          </cell>
          <cell r="P1864">
            <v>3725</v>
          </cell>
        </row>
        <row r="1865">
          <cell r="D1865" t="str">
            <v>AU</v>
          </cell>
          <cell r="F1865" t="str">
            <v>077 12 05</v>
          </cell>
          <cell r="G1865" t="str">
            <v>09702</v>
          </cell>
          <cell r="N1865">
            <v>2737</v>
          </cell>
          <cell r="P1865">
            <v>1596</v>
          </cell>
        </row>
        <row r="1866">
          <cell r="D1866" t="str">
            <v>UCM</v>
          </cell>
          <cell r="F1866" t="str">
            <v>077 12 05</v>
          </cell>
          <cell r="G1866" t="str">
            <v>09702</v>
          </cell>
          <cell r="N1866">
            <v>8796</v>
          </cell>
          <cell r="P1866">
            <v>5131</v>
          </cell>
        </row>
        <row r="1867">
          <cell r="D1867" t="str">
            <v>TUKE</v>
          </cell>
          <cell r="F1867" t="str">
            <v>077 12 05</v>
          </cell>
          <cell r="G1867" t="str">
            <v>09702</v>
          </cell>
          <cell r="N1867">
            <v>17784</v>
          </cell>
          <cell r="P1867">
            <v>10374</v>
          </cell>
        </row>
        <row r="1868">
          <cell r="D1868" t="str">
            <v>TUKE</v>
          </cell>
          <cell r="F1868" t="str">
            <v>077 12 05</v>
          </cell>
          <cell r="G1868" t="str">
            <v>09702</v>
          </cell>
          <cell r="N1868">
            <v>9911</v>
          </cell>
          <cell r="P1868">
            <v>5779</v>
          </cell>
        </row>
        <row r="1869">
          <cell r="D1869" t="str">
            <v>TUKE</v>
          </cell>
          <cell r="F1869" t="str">
            <v>077 12 05</v>
          </cell>
          <cell r="G1869" t="str">
            <v>09702</v>
          </cell>
          <cell r="N1869">
            <v>15600</v>
          </cell>
          <cell r="P1869">
            <v>9100</v>
          </cell>
        </row>
        <row r="1870">
          <cell r="D1870" t="str">
            <v>TUKE</v>
          </cell>
          <cell r="F1870" t="str">
            <v>077 12 05</v>
          </cell>
          <cell r="G1870" t="str">
            <v>09702</v>
          </cell>
          <cell r="N1870">
            <v>13198</v>
          </cell>
          <cell r="P1870">
            <v>7697</v>
          </cell>
        </row>
        <row r="1871">
          <cell r="D1871" t="str">
            <v>ŽU</v>
          </cell>
          <cell r="F1871" t="str">
            <v>077 12 05</v>
          </cell>
          <cell r="G1871" t="str">
            <v>09702</v>
          </cell>
          <cell r="N1871">
            <v>15130</v>
          </cell>
          <cell r="P1871">
            <v>8824</v>
          </cell>
        </row>
        <row r="1872">
          <cell r="D1872" t="str">
            <v>PU</v>
          </cell>
          <cell r="F1872" t="str">
            <v>077 12 05</v>
          </cell>
          <cell r="G1872" t="str">
            <v>09702</v>
          </cell>
          <cell r="N1872">
            <v>18206</v>
          </cell>
          <cell r="P1872">
            <v>10619</v>
          </cell>
        </row>
        <row r="1873">
          <cell r="D1873" t="str">
            <v>TUKE</v>
          </cell>
          <cell r="F1873" t="str">
            <v>077 12 05</v>
          </cell>
          <cell r="G1873" t="str">
            <v>09702</v>
          </cell>
          <cell r="N1873">
            <v>17646</v>
          </cell>
          <cell r="P1873">
            <v>10292</v>
          </cell>
        </row>
        <row r="1874">
          <cell r="D1874" t="str">
            <v>ŽU</v>
          </cell>
          <cell r="F1874" t="str">
            <v>077 12 05</v>
          </cell>
          <cell r="G1874" t="str">
            <v>09702</v>
          </cell>
          <cell r="N1874">
            <v>11632</v>
          </cell>
          <cell r="P1874">
            <v>6784</v>
          </cell>
        </row>
        <row r="1875">
          <cell r="D1875" t="str">
            <v>TUZVO</v>
          </cell>
          <cell r="F1875" t="str">
            <v>077 12 05</v>
          </cell>
          <cell r="G1875" t="str">
            <v>09702</v>
          </cell>
          <cell r="N1875">
            <v>7912</v>
          </cell>
          <cell r="P1875">
            <v>4614</v>
          </cell>
        </row>
        <row r="1876">
          <cell r="D1876" t="str">
            <v>UVLF</v>
          </cell>
          <cell r="F1876" t="str">
            <v>077 12 05</v>
          </cell>
          <cell r="G1876" t="str">
            <v>09702</v>
          </cell>
          <cell r="N1876">
            <v>4117</v>
          </cell>
          <cell r="P1876">
            <v>2401</v>
          </cell>
        </row>
        <row r="1877">
          <cell r="D1877" t="str">
            <v>KU</v>
          </cell>
          <cell r="F1877" t="str">
            <v>077 12 05</v>
          </cell>
          <cell r="G1877" t="str">
            <v>09702</v>
          </cell>
          <cell r="N1877">
            <v>6285</v>
          </cell>
          <cell r="P1877">
            <v>3664</v>
          </cell>
        </row>
        <row r="1878">
          <cell r="D1878" t="str">
            <v>STU</v>
          </cell>
          <cell r="F1878" t="str">
            <v>077 12 05</v>
          </cell>
          <cell r="G1878" t="str">
            <v>09702</v>
          </cell>
          <cell r="N1878">
            <v>14754</v>
          </cell>
          <cell r="P1878">
            <v>8605</v>
          </cell>
        </row>
        <row r="1879">
          <cell r="D1879" t="str">
            <v>TUKE</v>
          </cell>
          <cell r="F1879" t="str">
            <v>077 12 05</v>
          </cell>
          <cell r="G1879" t="str">
            <v>09702</v>
          </cell>
          <cell r="N1879">
            <v>18084</v>
          </cell>
          <cell r="P1879">
            <v>10549</v>
          </cell>
        </row>
        <row r="1880">
          <cell r="D1880" t="str">
            <v>STU</v>
          </cell>
          <cell r="F1880" t="str">
            <v>077 12 05</v>
          </cell>
          <cell r="G1880" t="str">
            <v>09702</v>
          </cell>
          <cell r="N1880">
            <v>17511</v>
          </cell>
          <cell r="P1880">
            <v>10214</v>
          </cell>
        </row>
        <row r="1881">
          <cell r="D1881" t="str">
            <v>ŽU</v>
          </cell>
          <cell r="F1881" t="str">
            <v>077 12 05</v>
          </cell>
          <cell r="G1881" t="str">
            <v>09702</v>
          </cell>
          <cell r="N1881">
            <v>13575</v>
          </cell>
          <cell r="P1881">
            <v>7918</v>
          </cell>
        </row>
        <row r="1882">
          <cell r="D1882" t="str">
            <v>TUKE</v>
          </cell>
          <cell r="F1882" t="str">
            <v>077 12 05</v>
          </cell>
          <cell r="G1882" t="str">
            <v>09702</v>
          </cell>
          <cell r="N1882">
            <v>4708</v>
          </cell>
          <cell r="P1882">
            <v>2745</v>
          </cell>
        </row>
        <row r="1883">
          <cell r="D1883" t="str">
            <v>ŽU</v>
          </cell>
          <cell r="F1883" t="str">
            <v>077 12 05</v>
          </cell>
          <cell r="G1883" t="str">
            <v>09702</v>
          </cell>
          <cell r="N1883">
            <v>13226</v>
          </cell>
          <cell r="P1883">
            <v>7714</v>
          </cell>
        </row>
        <row r="1884">
          <cell r="D1884" t="str">
            <v>TUKE</v>
          </cell>
          <cell r="F1884" t="str">
            <v>077 12 05</v>
          </cell>
          <cell r="G1884" t="str">
            <v>09702</v>
          </cell>
          <cell r="N1884">
            <v>17621</v>
          </cell>
          <cell r="P1884">
            <v>10278</v>
          </cell>
        </row>
        <row r="1885">
          <cell r="D1885" t="str">
            <v>TUKE</v>
          </cell>
          <cell r="F1885" t="str">
            <v>077 12 05</v>
          </cell>
          <cell r="G1885" t="str">
            <v>09702</v>
          </cell>
          <cell r="N1885">
            <v>15566</v>
          </cell>
          <cell r="P1885">
            <v>9079</v>
          </cell>
        </row>
        <row r="1886">
          <cell r="D1886" t="str">
            <v>UVLF</v>
          </cell>
          <cell r="F1886" t="str">
            <v>077 12 05</v>
          </cell>
          <cell r="G1886" t="str">
            <v>09702</v>
          </cell>
          <cell r="N1886">
            <v>17907</v>
          </cell>
          <cell r="P1886">
            <v>10445</v>
          </cell>
        </row>
        <row r="1887">
          <cell r="D1887" t="str">
            <v>ŽU</v>
          </cell>
          <cell r="F1887" t="str">
            <v>077 12 05</v>
          </cell>
          <cell r="G1887" t="str">
            <v>09702</v>
          </cell>
          <cell r="N1887">
            <v>10570</v>
          </cell>
          <cell r="P1887">
            <v>6164</v>
          </cell>
        </row>
        <row r="1888">
          <cell r="D1888" t="str">
            <v>UK</v>
          </cell>
          <cell r="F1888" t="str">
            <v>077 12 05</v>
          </cell>
          <cell r="G1888" t="str">
            <v>09702</v>
          </cell>
          <cell r="N1888">
            <v>4180</v>
          </cell>
          <cell r="P1888">
            <v>2437</v>
          </cell>
        </row>
        <row r="1889">
          <cell r="D1889" t="str">
            <v>ŽU</v>
          </cell>
          <cell r="F1889" t="str">
            <v>077 12 05</v>
          </cell>
          <cell r="G1889" t="str">
            <v>09702</v>
          </cell>
          <cell r="N1889">
            <v>9425</v>
          </cell>
          <cell r="P1889">
            <v>5497</v>
          </cell>
        </row>
        <row r="1890">
          <cell r="D1890" t="str">
            <v>STU</v>
          </cell>
          <cell r="F1890" t="str">
            <v>077 12 05</v>
          </cell>
          <cell r="G1890" t="str">
            <v>09702</v>
          </cell>
          <cell r="N1890">
            <v>17855</v>
          </cell>
          <cell r="P1890">
            <v>10413</v>
          </cell>
        </row>
        <row r="1891">
          <cell r="D1891" t="str">
            <v>PU</v>
          </cell>
          <cell r="F1891" t="str">
            <v>077 12 05</v>
          </cell>
          <cell r="G1891" t="str">
            <v>09702</v>
          </cell>
          <cell r="N1891">
            <v>11092</v>
          </cell>
          <cell r="P1891">
            <v>6469</v>
          </cell>
        </row>
        <row r="1892">
          <cell r="D1892" t="str">
            <v>UCM</v>
          </cell>
          <cell r="F1892" t="str">
            <v>077 12 05</v>
          </cell>
          <cell r="G1892" t="str">
            <v>09702</v>
          </cell>
          <cell r="N1892">
            <v>10086</v>
          </cell>
          <cell r="P1892">
            <v>5882</v>
          </cell>
        </row>
        <row r="1893">
          <cell r="D1893" t="str">
            <v>UVLF</v>
          </cell>
          <cell r="F1893" t="str">
            <v>077 12 05</v>
          </cell>
          <cell r="G1893" t="str">
            <v>09702</v>
          </cell>
          <cell r="N1893">
            <v>7306</v>
          </cell>
          <cell r="P1893">
            <v>4260</v>
          </cell>
        </row>
        <row r="1894">
          <cell r="D1894" t="str">
            <v>TUKE</v>
          </cell>
          <cell r="F1894" t="str">
            <v>077 12 05</v>
          </cell>
          <cell r="G1894" t="str">
            <v>09702</v>
          </cell>
          <cell r="N1894">
            <v>17719</v>
          </cell>
          <cell r="P1894">
            <v>10334</v>
          </cell>
        </row>
        <row r="1895">
          <cell r="D1895" t="str">
            <v>TVU</v>
          </cell>
          <cell r="F1895" t="str">
            <v>077 12 05</v>
          </cell>
          <cell r="G1895" t="str">
            <v>09702</v>
          </cell>
          <cell r="N1895">
            <v>2086</v>
          </cell>
          <cell r="P1895">
            <v>1215</v>
          </cell>
        </row>
        <row r="1896">
          <cell r="D1896" t="str">
            <v>EU</v>
          </cell>
          <cell r="F1896" t="str">
            <v>077 12 05</v>
          </cell>
          <cell r="G1896" t="str">
            <v>09702</v>
          </cell>
          <cell r="N1896">
            <v>524</v>
          </cell>
          <cell r="P1896">
            <v>304</v>
          </cell>
        </row>
        <row r="1897">
          <cell r="D1897" t="str">
            <v>STU</v>
          </cell>
          <cell r="F1897" t="str">
            <v>077 12 05</v>
          </cell>
          <cell r="G1897" t="str">
            <v>09702</v>
          </cell>
          <cell r="N1897">
            <v>7465</v>
          </cell>
          <cell r="P1897">
            <v>4354</v>
          </cell>
        </row>
        <row r="1898">
          <cell r="D1898" t="str">
            <v>TUKE</v>
          </cell>
          <cell r="F1898" t="str">
            <v>077 12 05</v>
          </cell>
          <cell r="G1898" t="str">
            <v>09702</v>
          </cell>
          <cell r="N1898">
            <v>14441</v>
          </cell>
          <cell r="P1898">
            <v>8423</v>
          </cell>
        </row>
        <row r="1899">
          <cell r="D1899" t="str">
            <v>UK</v>
          </cell>
          <cell r="F1899" t="str">
            <v>077 12 05</v>
          </cell>
          <cell r="G1899" t="str">
            <v>09702</v>
          </cell>
          <cell r="N1899">
            <v>3406</v>
          </cell>
          <cell r="P1899">
            <v>1985</v>
          </cell>
        </row>
        <row r="1900">
          <cell r="D1900" t="str">
            <v>PU</v>
          </cell>
          <cell r="F1900" t="str">
            <v>077 12 05</v>
          </cell>
          <cell r="G1900" t="str">
            <v>09702</v>
          </cell>
          <cell r="N1900">
            <v>16616</v>
          </cell>
          <cell r="P1900">
            <v>9691</v>
          </cell>
        </row>
        <row r="1901">
          <cell r="D1901" t="str">
            <v>TUZVO</v>
          </cell>
          <cell r="F1901" t="str">
            <v>077 12 05</v>
          </cell>
          <cell r="G1901" t="str">
            <v>09702</v>
          </cell>
          <cell r="N1901">
            <v>5947</v>
          </cell>
          <cell r="P1901">
            <v>3467</v>
          </cell>
        </row>
        <row r="1902">
          <cell r="D1902" t="str">
            <v>SPU</v>
          </cell>
          <cell r="F1902" t="str">
            <v>077 12 05</v>
          </cell>
          <cell r="G1902" t="str">
            <v>09702</v>
          </cell>
          <cell r="N1902">
            <v>8453</v>
          </cell>
          <cell r="P1902">
            <v>4930</v>
          </cell>
        </row>
        <row r="1903">
          <cell r="D1903" t="str">
            <v>SPU</v>
          </cell>
          <cell r="F1903" t="str">
            <v>077 12 05</v>
          </cell>
          <cell r="G1903" t="str">
            <v>09702</v>
          </cell>
          <cell r="N1903">
            <v>17699</v>
          </cell>
          <cell r="P1903">
            <v>10322</v>
          </cell>
        </row>
        <row r="1904">
          <cell r="D1904" t="str">
            <v>UK</v>
          </cell>
          <cell r="F1904" t="str">
            <v>077 12 05</v>
          </cell>
          <cell r="G1904" t="str">
            <v>09702</v>
          </cell>
          <cell r="N1904">
            <v>10321</v>
          </cell>
          <cell r="P1904">
            <v>6020</v>
          </cell>
        </row>
        <row r="1905">
          <cell r="D1905" t="str">
            <v>UPJŠ</v>
          </cell>
          <cell r="F1905" t="str">
            <v>077 12 05</v>
          </cell>
          <cell r="G1905" t="str">
            <v>09702</v>
          </cell>
          <cell r="N1905">
            <v>2580</v>
          </cell>
          <cell r="P1905">
            <v>1505</v>
          </cell>
        </row>
        <row r="1906">
          <cell r="D1906" t="str">
            <v>ŽU</v>
          </cell>
          <cell r="F1906" t="str">
            <v>077 12 05</v>
          </cell>
          <cell r="G1906" t="str">
            <v>09702</v>
          </cell>
          <cell r="N1906">
            <v>9185</v>
          </cell>
          <cell r="P1906">
            <v>5357</v>
          </cell>
        </row>
        <row r="1907">
          <cell r="D1907" t="str">
            <v>UVLF</v>
          </cell>
          <cell r="F1907" t="str">
            <v>077 12 05</v>
          </cell>
          <cell r="G1907" t="str">
            <v>09702</v>
          </cell>
          <cell r="N1907">
            <v>6638</v>
          </cell>
          <cell r="P1907">
            <v>3871</v>
          </cell>
        </row>
        <row r="1908">
          <cell r="D1908" t="str">
            <v>STU</v>
          </cell>
          <cell r="F1908" t="str">
            <v>077 12 05</v>
          </cell>
          <cell r="G1908" t="str">
            <v>09702</v>
          </cell>
          <cell r="N1908">
            <v>10114</v>
          </cell>
          <cell r="P1908">
            <v>5898</v>
          </cell>
        </row>
        <row r="1909">
          <cell r="D1909" t="str">
            <v>STU</v>
          </cell>
          <cell r="F1909" t="str">
            <v>077 12 05</v>
          </cell>
          <cell r="G1909" t="str">
            <v>09702</v>
          </cell>
          <cell r="N1909">
            <v>17550</v>
          </cell>
          <cell r="P1909">
            <v>10236</v>
          </cell>
        </row>
        <row r="1910">
          <cell r="D1910" t="str">
            <v>TVU</v>
          </cell>
          <cell r="F1910" t="str">
            <v>077 12 05</v>
          </cell>
          <cell r="G1910" t="str">
            <v>09702</v>
          </cell>
          <cell r="N1910">
            <v>8745</v>
          </cell>
          <cell r="P1910">
            <v>5099</v>
          </cell>
        </row>
        <row r="1911">
          <cell r="D1911" t="str">
            <v>VŠMU</v>
          </cell>
          <cell r="F1911" t="str">
            <v>077 12 05</v>
          </cell>
          <cell r="G1911" t="str">
            <v>09702</v>
          </cell>
          <cell r="N1911">
            <v>5463</v>
          </cell>
          <cell r="P1911">
            <v>3186</v>
          </cell>
        </row>
        <row r="1912">
          <cell r="D1912" t="str">
            <v>AU</v>
          </cell>
          <cell r="F1912" t="str">
            <v>077 12 05</v>
          </cell>
          <cell r="G1912" t="str">
            <v>09702</v>
          </cell>
          <cell r="N1912">
            <v>1366</v>
          </cell>
          <cell r="P1912">
            <v>795</v>
          </cell>
        </row>
        <row r="1913">
          <cell r="D1913" t="str">
            <v>UCM</v>
          </cell>
          <cell r="F1913" t="str">
            <v>077 12 05</v>
          </cell>
          <cell r="G1913" t="str">
            <v>09702</v>
          </cell>
          <cell r="N1913">
            <v>15803</v>
          </cell>
          <cell r="P1913">
            <v>9216</v>
          </cell>
        </row>
        <row r="1914">
          <cell r="D1914" t="str">
            <v>TUKE</v>
          </cell>
          <cell r="F1914" t="str">
            <v>077 12 05</v>
          </cell>
          <cell r="G1914" t="str">
            <v>09702</v>
          </cell>
          <cell r="N1914">
            <v>12574</v>
          </cell>
          <cell r="P1914">
            <v>7333</v>
          </cell>
        </row>
        <row r="1915">
          <cell r="D1915" t="str">
            <v>STU</v>
          </cell>
          <cell r="F1915" t="str">
            <v>077 12 05</v>
          </cell>
          <cell r="G1915" t="str">
            <v>09702</v>
          </cell>
          <cell r="N1915">
            <v>16428</v>
          </cell>
          <cell r="P1915">
            <v>9583</v>
          </cell>
        </row>
        <row r="1916">
          <cell r="D1916" t="str">
            <v>ŽU</v>
          </cell>
          <cell r="F1916" t="str">
            <v>077 12 05</v>
          </cell>
          <cell r="G1916" t="str">
            <v>09702</v>
          </cell>
          <cell r="N1916">
            <v>17265</v>
          </cell>
          <cell r="P1916">
            <v>10069</v>
          </cell>
        </row>
        <row r="1917">
          <cell r="D1917" t="str">
            <v>STU</v>
          </cell>
          <cell r="F1917" t="str">
            <v>077 12 05</v>
          </cell>
          <cell r="G1917" t="str">
            <v>09702</v>
          </cell>
          <cell r="N1917">
            <v>6999</v>
          </cell>
          <cell r="P1917">
            <v>4082</v>
          </cell>
        </row>
        <row r="1918">
          <cell r="D1918" t="str">
            <v>TUAD</v>
          </cell>
          <cell r="F1918" t="str">
            <v>077 12 05</v>
          </cell>
          <cell r="G1918" t="str">
            <v>09702</v>
          </cell>
          <cell r="N1918">
            <v>4414</v>
          </cell>
          <cell r="P1918">
            <v>2573</v>
          </cell>
        </row>
        <row r="1919">
          <cell r="D1919" t="str">
            <v>ŽU</v>
          </cell>
          <cell r="F1919" t="str">
            <v>077 12 05</v>
          </cell>
          <cell r="G1919" t="str">
            <v>09702</v>
          </cell>
          <cell r="N1919">
            <v>10651</v>
          </cell>
          <cell r="P1919">
            <v>6211</v>
          </cell>
        </row>
        <row r="1920">
          <cell r="D1920" t="str">
            <v>PU</v>
          </cell>
          <cell r="F1920" t="str">
            <v>077 12 05</v>
          </cell>
          <cell r="G1920" t="str">
            <v>09702</v>
          </cell>
          <cell r="N1920">
            <v>10074</v>
          </cell>
          <cell r="P1920">
            <v>5875</v>
          </cell>
        </row>
        <row r="1921">
          <cell r="D1921" t="str">
            <v>SPU</v>
          </cell>
          <cell r="F1921" t="str">
            <v>077 12 05</v>
          </cell>
          <cell r="G1921" t="str">
            <v>09702</v>
          </cell>
          <cell r="N1921">
            <v>10928</v>
          </cell>
          <cell r="P1921">
            <v>6373</v>
          </cell>
        </row>
        <row r="1922">
          <cell r="D1922" t="str">
            <v>ŽU</v>
          </cell>
          <cell r="F1922" t="str">
            <v>077 12 05</v>
          </cell>
          <cell r="G1922" t="str">
            <v>09702</v>
          </cell>
          <cell r="N1922">
            <v>9939</v>
          </cell>
          <cell r="P1922">
            <v>5797</v>
          </cell>
        </row>
        <row r="1923">
          <cell r="D1923" t="str">
            <v>ŽU</v>
          </cell>
          <cell r="F1923" t="str">
            <v>077 12 05</v>
          </cell>
          <cell r="G1923" t="str">
            <v>09702</v>
          </cell>
          <cell r="N1923">
            <v>5215</v>
          </cell>
          <cell r="P1923">
            <v>3040</v>
          </cell>
        </row>
        <row r="1924">
          <cell r="D1924" t="str">
            <v>TUAD</v>
          </cell>
          <cell r="F1924" t="str">
            <v>077 12 05</v>
          </cell>
          <cell r="G1924" t="str">
            <v>09702</v>
          </cell>
          <cell r="N1924">
            <v>6729</v>
          </cell>
          <cell r="P1924">
            <v>3923</v>
          </cell>
        </row>
        <row r="1925">
          <cell r="D1925" t="str">
            <v>UCM</v>
          </cell>
          <cell r="F1925" t="str">
            <v>077 12 05</v>
          </cell>
          <cell r="G1925" t="str">
            <v>09702</v>
          </cell>
          <cell r="N1925">
            <v>2322</v>
          </cell>
          <cell r="P1925">
            <v>1353</v>
          </cell>
        </row>
        <row r="1926">
          <cell r="D1926" t="str">
            <v>STU</v>
          </cell>
          <cell r="F1926" t="str">
            <v>077 12 05</v>
          </cell>
          <cell r="G1926" t="str">
            <v>09702</v>
          </cell>
          <cell r="N1926">
            <v>5894</v>
          </cell>
          <cell r="P1926">
            <v>3437</v>
          </cell>
        </row>
        <row r="1927">
          <cell r="D1927" t="str">
            <v>SPU</v>
          </cell>
          <cell r="F1927" t="str">
            <v>077 12 05</v>
          </cell>
          <cell r="G1927" t="str">
            <v>09702</v>
          </cell>
          <cell r="N1927">
            <v>12578</v>
          </cell>
          <cell r="P1927">
            <v>7336</v>
          </cell>
        </row>
        <row r="1928">
          <cell r="D1928" t="str">
            <v>UPJŠ</v>
          </cell>
          <cell r="F1928" t="str">
            <v>077 12 05</v>
          </cell>
          <cell r="G1928" t="str">
            <v>09702</v>
          </cell>
          <cell r="N1928">
            <v>4695</v>
          </cell>
          <cell r="P1928">
            <v>2738</v>
          </cell>
        </row>
        <row r="1929">
          <cell r="D1929" t="str">
            <v>STU</v>
          </cell>
          <cell r="F1929" t="str">
            <v>077 12 05</v>
          </cell>
          <cell r="G1929" t="str">
            <v>09702</v>
          </cell>
          <cell r="N1929">
            <v>10189</v>
          </cell>
          <cell r="P1929">
            <v>5943</v>
          </cell>
        </row>
        <row r="1930">
          <cell r="D1930" t="str">
            <v>UPJŠ</v>
          </cell>
          <cell r="F1930" t="str">
            <v>077 12 05</v>
          </cell>
          <cell r="G1930" t="str">
            <v>09702</v>
          </cell>
          <cell r="N1930">
            <v>14730</v>
          </cell>
          <cell r="P1930">
            <v>8591</v>
          </cell>
        </row>
        <row r="1931">
          <cell r="D1931" t="str">
            <v>STU</v>
          </cell>
          <cell r="F1931" t="str">
            <v>077 12 05</v>
          </cell>
          <cell r="G1931" t="str">
            <v>09702</v>
          </cell>
          <cell r="N1931">
            <v>6089</v>
          </cell>
          <cell r="P1931">
            <v>3551</v>
          </cell>
        </row>
        <row r="1932">
          <cell r="D1932" t="str">
            <v>TUAD</v>
          </cell>
          <cell r="F1932" t="str">
            <v>077 12 05</v>
          </cell>
          <cell r="G1932" t="str">
            <v>09702</v>
          </cell>
          <cell r="N1932">
            <v>8073</v>
          </cell>
          <cell r="P1932">
            <v>4707</v>
          </cell>
        </row>
        <row r="1933">
          <cell r="D1933" t="str">
            <v>TVU</v>
          </cell>
          <cell r="F1933" t="str">
            <v>077 12 05</v>
          </cell>
          <cell r="G1933" t="str">
            <v>09702</v>
          </cell>
          <cell r="N1933">
            <v>4332</v>
          </cell>
          <cell r="P1933">
            <v>2527</v>
          </cell>
        </row>
        <row r="1934">
          <cell r="D1934" t="str">
            <v>UCM</v>
          </cell>
          <cell r="F1934" t="str">
            <v>077 12 05</v>
          </cell>
          <cell r="G1934" t="str">
            <v>09702</v>
          </cell>
          <cell r="N1934">
            <v>1857</v>
          </cell>
          <cell r="P1934">
            <v>1081</v>
          </cell>
        </row>
        <row r="1935">
          <cell r="D1935" t="str">
            <v>TUKE</v>
          </cell>
          <cell r="F1935" t="str">
            <v>077 12 05</v>
          </cell>
          <cell r="G1935" t="str">
            <v>09702</v>
          </cell>
          <cell r="N1935">
            <v>8160</v>
          </cell>
          <cell r="P1935">
            <v>4760</v>
          </cell>
        </row>
        <row r="1936">
          <cell r="D1936" t="str">
            <v>STU</v>
          </cell>
          <cell r="F1936" t="str">
            <v>077 12 05</v>
          </cell>
          <cell r="G1936" t="str">
            <v>09702</v>
          </cell>
          <cell r="N1936">
            <v>8160</v>
          </cell>
          <cell r="P1936">
            <v>4760</v>
          </cell>
        </row>
        <row r="1937">
          <cell r="D1937" t="str">
            <v>TUKE</v>
          </cell>
          <cell r="F1937" t="str">
            <v>077 12 05</v>
          </cell>
          <cell r="G1937" t="str">
            <v>09702</v>
          </cell>
          <cell r="N1937">
            <v>17051</v>
          </cell>
          <cell r="P1937">
            <v>9944</v>
          </cell>
        </row>
        <row r="1938">
          <cell r="D1938" t="str">
            <v>SPU</v>
          </cell>
          <cell r="F1938" t="str">
            <v>077 12 05</v>
          </cell>
          <cell r="G1938" t="str">
            <v>09702</v>
          </cell>
          <cell r="N1938">
            <v>2527</v>
          </cell>
          <cell r="P1938">
            <v>1472</v>
          </cell>
        </row>
        <row r="1939">
          <cell r="D1939" t="str">
            <v>PU</v>
          </cell>
          <cell r="F1939" t="str">
            <v>077 12 05</v>
          </cell>
          <cell r="G1939" t="str">
            <v>09702</v>
          </cell>
          <cell r="N1939">
            <v>6076</v>
          </cell>
          <cell r="P1939">
            <v>3543</v>
          </cell>
        </row>
        <row r="1940">
          <cell r="D1940" t="str">
            <v>STU</v>
          </cell>
          <cell r="F1940" t="str">
            <v>077 12 05</v>
          </cell>
          <cell r="G1940" t="str">
            <v>09702</v>
          </cell>
          <cell r="N1940">
            <v>5447</v>
          </cell>
          <cell r="P1940">
            <v>3175</v>
          </cell>
        </row>
        <row r="1941">
          <cell r="D1941" t="str">
            <v>UMB</v>
          </cell>
          <cell r="F1941" t="str">
            <v>077 12 05</v>
          </cell>
          <cell r="G1941" t="str">
            <v>09702</v>
          </cell>
          <cell r="N1941">
            <v>1362</v>
          </cell>
          <cell r="P1941">
            <v>793</v>
          </cell>
        </row>
        <row r="1942">
          <cell r="D1942" t="str">
            <v>PU</v>
          </cell>
          <cell r="F1942" t="str">
            <v>077 12 05</v>
          </cell>
          <cell r="G1942" t="str">
            <v>09702</v>
          </cell>
          <cell r="N1942">
            <v>13928</v>
          </cell>
          <cell r="P1942">
            <v>8123</v>
          </cell>
        </row>
        <row r="1943">
          <cell r="D1943" t="str">
            <v>PU</v>
          </cell>
          <cell r="F1943" t="str">
            <v>077 12 05</v>
          </cell>
          <cell r="G1943" t="str">
            <v>09702</v>
          </cell>
          <cell r="N1943">
            <v>5125</v>
          </cell>
          <cell r="P1943">
            <v>2989</v>
          </cell>
        </row>
        <row r="1944">
          <cell r="D1944" t="str">
            <v>STU</v>
          </cell>
          <cell r="F1944" t="str">
            <v>077 12 05</v>
          </cell>
          <cell r="G1944" t="str">
            <v>09702</v>
          </cell>
          <cell r="N1944">
            <v>16747</v>
          </cell>
          <cell r="P1944">
            <v>9767</v>
          </cell>
        </row>
        <row r="1945">
          <cell r="D1945" t="str">
            <v>SPU</v>
          </cell>
          <cell r="F1945" t="str">
            <v>077 12 05</v>
          </cell>
          <cell r="G1945" t="str">
            <v>09702</v>
          </cell>
          <cell r="N1945">
            <v>2724</v>
          </cell>
          <cell r="P1945">
            <v>1589</v>
          </cell>
        </row>
        <row r="1946">
          <cell r="D1946" t="str">
            <v>TUKE</v>
          </cell>
          <cell r="F1946" t="str">
            <v>077 12 05</v>
          </cell>
          <cell r="G1946" t="str">
            <v>09702</v>
          </cell>
          <cell r="N1946">
            <v>6851</v>
          </cell>
          <cell r="P1946">
            <v>3994</v>
          </cell>
        </row>
        <row r="1947">
          <cell r="D1947" t="str">
            <v>PU</v>
          </cell>
          <cell r="F1947" t="str">
            <v>077 12 05</v>
          </cell>
          <cell r="G1947" t="str">
            <v>09702</v>
          </cell>
          <cell r="N1947">
            <v>7332</v>
          </cell>
          <cell r="P1947">
            <v>4277</v>
          </cell>
        </row>
        <row r="1948">
          <cell r="D1948" t="str">
            <v>UK</v>
          </cell>
          <cell r="F1948" t="str">
            <v>077 12 05</v>
          </cell>
          <cell r="G1948" t="str">
            <v>09702</v>
          </cell>
          <cell r="N1948">
            <v>5751</v>
          </cell>
          <cell r="P1948">
            <v>3354</v>
          </cell>
        </row>
        <row r="1949">
          <cell r="D1949" t="str">
            <v>UKF</v>
          </cell>
          <cell r="F1949" t="str">
            <v>077 12 05</v>
          </cell>
          <cell r="G1949" t="str">
            <v>09702</v>
          </cell>
          <cell r="N1949">
            <v>16972</v>
          </cell>
          <cell r="P1949">
            <v>9899</v>
          </cell>
        </row>
        <row r="1950">
          <cell r="D1950" t="str">
            <v>UK</v>
          </cell>
          <cell r="F1950" t="str">
            <v>077 12 05</v>
          </cell>
          <cell r="G1950" t="str">
            <v>09702</v>
          </cell>
          <cell r="N1950">
            <v>8115</v>
          </cell>
          <cell r="P1950">
            <v>4733</v>
          </cell>
        </row>
        <row r="1951">
          <cell r="D1951" t="str">
            <v>TUKE</v>
          </cell>
          <cell r="F1951" t="str">
            <v>077 12 05</v>
          </cell>
          <cell r="G1951" t="str">
            <v>09702</v>
          </cell>
          <cell r="N1951">
            <v>16276</v>
          </cell>
          <cell r="P1951">
            <v>9493</v>
          </cell>
        </row>
        <row r="1952">
          <cell r="D1952" t="str">
            <v>ŽU</v>
          </cell>
          <cell r="F1952" t="str">
            <v>077 12 05</v>
          </cell>
          <cell r="G1952" t="str">
            <v>09702</v>
          </cell>
          <cell r="N1952">
            <v>7157</v>
          </cell>
          <cell r="P1952">
            <v>4174</v>
          </cell>
        </row>
        <row r="1953">
          <cell r="D1953" t="str">
            <v>UK</v>
          </cell>
          <cell r="F1953" t="str">
            <v>077 12 05</v>
          </cell>
          <cell r="G1953" t="str">
            <v>09702</v>
          </cell>
          <cell r="N1953">
            <v>4008</v>
          </cell>
          <cell r="P1953">
            <v>2338</v>
          </cell>
        </row>
        <row r="1954">
          <cell r="D1954" t="str">
            <v>UMB</v>
          </cell>
          <cell r="F1954" t="str">
            <v>077 12 05</v>
          </cell>
          <cell r="G1954" t="str">
            <v>09702</v>
          </cell>
          <cell r="N1954">
            <v>7026</v>
          </cell>
          <cell r="P1954">
            <v>4097</v>
          </cell>
        </row>
        <row r="1955">
          <cell r="D1955" t="str">
            <v>TVU</v>
          </cell>
          <cell r="F1955" t="str">
            <v>077 12 05</v>
          </cell>
          <cell r="G1955" t="str">
            <v>09702</v>
          </cell>
          <cell r="N1955">
            <v>3783</v>
          </cell>
          <cell r="P1955">
            <v>2206</v>
          </cell>
        </row>
        <row r="1956">
          <cell r="D1956" t="str">
            <v>SPU</v>
          </cell>
          <cell r="F1956" t="str">
            <v>077 12 05</v>
          </cell>
          <cell r="G1956" t="str">
            <v>09702</v>
          </cell>
          <cell r="N1956">
            <v>15404</v>
          </cell>
          <cell r="P1956">
            <v>8984</v>
          </cell>
        </row>
        <row r="1957">
          <cell r="D1957" t="str">
            <v>UKF</v>
          </cell>
          <cell r="F1957" t="str">
            <v>077 12 05</v>
          </cell>
          <cell r="G1957" t="str">
            <v>09702</v>
          </cell>
          <cell r="N1957">
            <v>8126</v>
          </cell>
          <cell r="P1957">
            <v>4739</v>
          </cell>
        </row>
        <row r="1958">
          <cell r="D1958" t="str">
            <v>UK</v>
          </cell>
          <cell r="F1958" t="str">
            <v>077 12 05</v>
          </cell>
          <cell r="G1958" t="str">
            <v>09702</v>
          </cell>
          <cell r="N1958">
            <v>13990</v>
          </cell>
          <cell r="P1958">
            <v>8159</v>
          </cell>
        </row>
        <row r="1959">
          <cell r="D1959" t="str">
            <v>EU</v>
          </cell>
          <cell r="F1959" t="str">
            <v>077 12 05</v>
          </cell>
          <cell r="G1959" t="str">
            <v>09702</v>
          </cell>
          <cell r="N1959">
            <v>2448</v>
          </cell>
          <cell r="P1959">
            <v>1428</v>
          </cell>
        </row>
        <row r="1960">
          <cell r="D1960" t="str">
            <v>SPU</v>
          </cell>
          <cell r="F1960" t="str">
            <v>077 12 05</v>
          </cell>
          <cell r="G1960" t="str">
            <v>09702</v>
          </cell>
          <cell r="N1960">
            <v>11901</v>
          </cell>
          <cell r="P1960">
            <v>6940</v>
          </cell>
        </row>
        <row r="1961">
          <cell r="D1961" t="str">
            <v>UK</v>
          </cell>
          <cell r="F1961" t="str">
            <v>077 12 05</v>
          </cell>
          <cell r="G1961" t="str">
            <v>09702</v>
          </cell>
          <cell r="N1961">
            <v>5008</v>
          </cell>
          <cell r="P1961">
            <v>2920</v>
          </cell>
        </row>
        <row r="1962">
          <cell r="D1962" t="str">
            <v>EU</v>
          </cell>
          <cell r="F1962" t="str">
            <v>077 12 05</v>
          </cell>
          <cell r="G1962" t="str">
            <v>09702</v>
          </cell>
          <cell r="N1962">
            <v>1252</v>
          </cell>
          <cell r="P1962">
            <v>729</v>
          </cell>
        </row>
        <row r="1963">
          <cell r="D1963" t="str">
            <v>UK</v>
          </cell>
          <cell r="F1963" t="str">
            <v>077 12 05</v>
          </cell>
          <cell r="G1963" t="str">
            <v>09702</v>
          </cell>
          <cell r="N1963">
            <v>4358</v>
          </cell>
          <cell r="P1963">
            <v>2541</v>
          </cell>
        </row>
        <row r="1964">
          <cell r="D1964" t="str">
            <v>UMB</v>
          </cell>
          <cell r="F1964" t="str">
            <v>077 12 05</v>
          </cell>
          <cell r="G1964" t="str">
            <v>09702</v>
          </cell>
          <cell r="N1964">
            <v>1868</v>
          </cell>
          <cell r="P1964">
            <v>1088</v>
          </cell>
        </row>
        <row r="1965">
          <cell r="D1965" t="str">
            <v>UMB</v>
          </cell>
          <cell r="F1965" t="str">
            <v>077 12 05</v>
          </cell>
          <cell r="G1965" t="str">
            <v>09702</v>
          </cell>
          <cell r="N1965">
            <v>3212</v>
          </cell>
          <cell r="P1965">
            <v>1872</v>
          </cell>
        </row>
        <row r="1966">
          <cell r="D1966" t="str">
            <v>UK</v>
          </cell>
          <cell r="F1966" t="str">
            <v>077 12 05</v>
          </cell>
          <cell r="G1966" t="str">
            <v>09702</v>
          </cell>
          <cell r="N1966">
            <v>803</v>
          </cell>
          <cell r="P1966">
            <v>466</v>
          </cell>
        </row>
        <row r="1967">
          <cell r="D1967" t="str">
            <v>UPJŠ</v>
          </cell>
          <cell r="F1967" t="str">
            <v>077 12 05</v>
          </cell>
          <cell r="G1967" t="str">
            <v>09702</v>
          </cell>
          <cell r="N1967">
            <v>8081</v>
          </cell>
          <cell r="P1967">
            <v>4713</v>
          </cell>
        </row>
        <row r="1968">
          <cell r="D1968" t="str">
            <v>SPU</v>
          </cell>
          <cell r="F1968" t="str">
            <v>077 12 05</v>
          </cell>
          <cell r="G1968" t="str">
            <v>09702</v>
          </cell>
          <cell r="N1968">
            <v>4849</v>
          </cell>
          <cell r="P1968">
            <v>2828</v>
          </cell>
        </row>
        <row r="1969">
          <cell r="D1969" t="str">
            <v>TUKE</v>
          </cell>
          <cell r="F1969" t="str">
            <v>077 12 05</v>
          </cell>
          <cell r="G1969" t="str">
            <v>09702</v>
          </cell>
          <cell r="N1969">
            <v>3232</v>
          </cell>
          <cell r="P1969">
            <v>1884</v>
          </cell>
        </row>
        <row r="1970">
          <cell r="D1970" t="str">
            <v>UKF</v>
          </cell>
          <cell r="F1970" t="str">
            <v>077 12 05</v>
          </cell>
          <cell r="G1970" t="str">
            <v>09702</v>
          </cell>
          <cell r="N1970">
            <v>4300</v>
          </cell>
          <cell r="P1970">
            <v>2507</v>
          </cell>
        </row>
        <row r="1971">
          <cell r="D1971" t="str">
            <v>UK</v>
          </cell>
          <cell r="F1971" t="str">
            <v>077 12 05</v>
          </cell>
          <cell r="G1971" t="str">
            <v>09702</v>
          </cell>
          <cell r="N1971">
            <v>1075</v>
          </cell>
          <cell r="P1971">
            <v>625</v>
          </cell>
        </row>
        <row r="1972">
          <cell r="D1972" t="str">
            <v>UPJŠ</v>
          </cell>
          <cell r="F1972" t="str">
            <v>077 12 05</v>
          </cell>
          <cell r="G1972" t="str">
            <v>09702</v>
          </cell>
          <cell r="N1972">
            <v>2731</v>
          </cell>
          <cell r="P1972">
            <v>1591</v>
          </cell>
        </row>
        <row r="1973">
          <cell r="D1973" t="str">
            <v>TUKE</v>
          </cell>
          <cell r="F1973" t="str">
            <v>077 12 05</v>
          </cell>
          <cell r="G1973" t="str">
            <v>09702</v>
          </cell>
          <cell r="N1973">
            <v>7976</v>
          </cell>
          <cell r="P1973">
            <v>4651</v>
          </cell>
        </row>
        <row r="1974">
          <cell r="D1974" t="str">
            <v>TVU</v>
          </cell>
          <cell r="F1974" t="str">
            <v>077 12 05</v>
          </cell>
          <cell r="G1974" t="str">
            <v>09702</v>
          </cell>
          <cell r="N1974">
            <v>16132</v>
          </cell>
          <cell r="P1974">
            <v>9409</v>
          </cell>
        </row>
        <row r="1975">
          <cell r="D1975" t="str">
            <v>STU</v>
          </cell>
          <cell r="F1975" t="str">
            <v>077 12 05</v>
          </cell>
          <cell r="G1975" t="str">
            <v>09702</v>
          </cell>
          <cell r="N1975">
            <v>7440</v>
          </cell>
          <cell r="P1975">
            <v>4340</v>
          </cell>
        </row>
        <row r="1976">
          <cell r="D1976" t="str">
            <v>PU</v>
          </cell>
          <cell r="F1976" t="str">
            <v>077 12 05</v>
          </cell>
          <cell r="G1976" t="str">
            <v>09702</v>
          </cell>
          <cell r="N1976">
            <v>13103</v>
          </cell>
          <cell r="P1976">
            <v>7641</v>
          </cell>
        </row>
        <row r="1977">
          <cell r="D1977" t="str">
            <v>TUKE</v>
          </cell>
          <cell r="F1977" t="str">
            <v>077 12 05</v>
          </cell>
          <cell r="G1977" t="str">
            <v>09702</v>
          </cell>
          <cell r="N1977">
            <v>3276</v>
          </cell>
          <cell r="P1977">
            <v>1911</v>
          </cell>
        </row>
        <row r="1978">
          <cell r="D1978" t="str">
            <v>TUZVO</v>
          </cell>
          <cell r="F1978" t="str">
            <v>077 12 05</v>
          </cell>
          <cell r="G1978" t="str">
            <v>09702</v>
          </cell>
          <cell r="N1978">
            <v>7133</v>
          </cell>
          <cell r="P1978">
            <v>4160</v>
          </cell>
        </row>
        <row r="1979">
          <cell r="D1979" t="str">
            <v>UK</v>
          </cell>
          <cell r="F1979" t="str">
            <v>077 12 05</v>
          </cell>
          <cell r="G1979" t="str">
            <v>09702</v>
          </cell>
          <cell r="N1979">
            <v>2294</v>
          </cell>
          <cell r="P1979">
            <v>1337</v>
          </cell>
        </row>
        <row r="1980">
          <cell r="D1980" t="str">
            <v>TVU</v>
          </cell>
          <cell r="F1980" t="str">
            <v>077 12 05</v>
          </cell>
          <cell r="G1980" t="str">
            <v>09702</v>
          </cell>
          <cell r="N1980">
            <v>983</v>
          </cell>
          <cell r="P1980">
            <v>571</v>
          </cell>
        </row>
        <row r="1981">
          <cell r="D1981" t="str">
            <v>UMB</v>
          </cell>
          <cell r="F1981" t="str">
            <v>077 12 05</v>
          </cell>
          <cell r="G1981" t="str">
            <v>09702</v>
          </cell>
          <cell r="N1981">
            <v>3534</v>
          </cell>
          <cell r="P1981">
            <v>2060</v>
          </cell>
        </row>
        <row r="1982">
          <cell r="D1982" t="str">
            <v>TUZVO</v>
          </cell>
          <cell r="F1982" t="str">
            <v>077 12 05</v>
          </cell>
          <cell r="G1982" t="str">
            <v>09702</v>
          </cell>
          <cell r="N1982">
            <v>1514</v>
          </cell>
          <cell r="P1982">
            <v>882</v>
          </cell>
        </row>
        <row r="1983">
          <cell r="D1983" t="str">
            <v>TUKE</v>
          </cell>
          <cell r="F1983" t="str">
            <v>077 12 05</v>
          </cell>
          <cell r="G1983" t="str">
            <v>09702</v>
          </cell>
          <cell r="N1983">
            <v>11554</v>
          </cell>
          <cell r="P1983">
            <v>6738</v>
          </cell>
        </row>
        <row r="1984">
          <cell r="D1984" t="str">
            <v>UK</v>
          </cell>
          <cell r="F1984" t="str">
            <v>077 12 05</v>
          </cell>
          <cell r="G1984" t="str">
            <v>09702</v>
          </cell>
          <cell r="N1984">
            <v>8116</v>
          </cell>
          <cell r="P1984">
            <v>4733</v>
          </cell>
        </row>
        <row r="1985">
          <cell r="D1985" t="str">
            <v>TUKE</v>
          </cell>
          <cell r="F1985" t="str">
            <v>077 12 05</v>
          </cell>
          <cell r="G1985" t="str">
            <v>09702</v>
          </cell>
          <cell r="N1985">
            <v>3512</v>
          </cell>
          <cell r="P1985">
            <v>2047</v>
          </cell>
        </row>
        <row r="1986">
          <cell r="D1986" t="str">
            <v>STU</v>
          </cell>
          <cell r="F1986" t="str">
            <v>077 12 05</v>
          </cell>
          <cell r="G1986" t="str">
            <v>09702</v>
          </cell>
          <cell r="N1986">
            <v>16127</v>
          </cell>
          <cell r="P1986">
            <v>9405</v>
          </cell>
        </row>
        <row r="1987">
          <cell r="D1987" t="str">
            <v>ŽU</v>
          </cell>
          <cell r="F1987" t="str">
            <v>077 12 05</v>
          </cell>
          <cell r="G1987" t="str">
            <v>09702</v>
          </cell>
          <cell r="N1987">
            <v>15959</v>
          </cell>
          <cell r="P1987">
            <v>9307</v>
          </cell>
        </row>
        <row r="1988">
          <cell r="D1988" t="str">
            <v>UK</v>
          </cell>
          <cell r="F1988" t="str">
            <v>077 12 05</v>
          </cell>
          <cell r="G1988" t="str">
            <v>09702</v>
          </cell>
          <cell r="N1988">
            <v>6113</v>
          </cell>
          <cell r="P1988">
            <v>3565</v>
          </cell>
        </row>
        <row r="1989">
          <cell r="D1989" t="str">
            <v>ŽU</v>
          </cell>
          <cell r="F1989" t="str">
            <v>077 12 05</v>
          </cell>
          <cell r="G1989" t="str">
            <v>09702</v>
          </cell>
          <cell r="N1989">
            <v>4294</v>
          </cell>
          <cell r="P1989">
            <v>2503</v>
          </cell>
        </row>
        <row r="1990">
          <cell r="D1990" t="str">
            <v>UKF</v>
          </cell>
          <cell r="F1990" t="str">
            <v>077 12 05</v>
          </cell>
          <cell r="G1990" t="str">
            <v>09702</v>
          </cell>
          <cell r="N1990">
            <v>2695</v>
          </cell>
          <cell r="P1990">
            <v>1570</v>
          </cell>
        </row>
        <row r="1991">
          <cell r="D1991" t="str">
            <v>EU</v>
          </cell>
          <cell r="F1991" t="str">
            <v>077 12 05</v>
          </cell>
          <cell r="G1991" t="str">
            <v>09702</v>
          </cell>
          <cell r="N1991">
            <v>4817</v>
          </cell>
          <cell r="P1991">
            <v>2809</v>
          </cell>
        </row>
        <row r="1992">
          <cell r="D1992" t="str">
            <v>UCM</v>
          </cell>
          <cell r="F1992" t="str">
            <v>077 12 05</v>
          </cell>
          <cell r="G1992" t="str">
            <v>09702</v>
          </cell>
          <cell r="N1992">
            <v>3059</v>
          </cell>
          <cell r="P1992">
            <v>1782</v>
          </cell>
        </row>
        <row r="1993">
          <cell r="D1993" t="str">
            <v>UVLF</v>
          </cell>
          <cell r="F1993" t="str">
            <v>077 12 05</v>
          </cell>
          <cell r="G1993" t="str">
            <v>09702</v>
          </cell>
          <cell r="N1993">
            <v>3908</v>
          </cell>
          <cell r="P1993">
            <v>2278</v>
          </cell>
        </row>
        <row r="1994">
          <cell r="D1994" t="str">
            <v>UK</v>
          </cell>
          <cell r="F1994" t="str">
            <v>077 12 05</v>
          </cell>
          <cell r="G1994" t="str">
            <v>09702</v>
          </cell>
          <cell r="N1994">
            <v>14772</v>
          </cell>
          <cell r="P1994">
            <v>8617</v>
          </cell>
        </row>
        <row r="1995">
          <cell r="D1995" t="str">
            <v>SPU</v>
          </cell>
          <cell r="F1995" t="str">
            <v>077 12 05</v>
          </cell>
          <cell r="G1995" t="str">
            <v>09702</v>
          </cell>
          <cell r="N1995">
            <v>6023</v>
          </cell>
          <cell r="P1995">
            <v>3511</v>
          </cell>
        </row>
        <row r="1996">
          <cell r="D1996" t="str">
            <v>ŽU</v>
          </cell>
          <cell r="F1996" t="str">
            <v>077 12 05</v>
          </cell>
          <cell r="G1996" t="str">
            <v>09702</v>
          </cell>
          <cell r="N1996">
            <v>10131</v>
          </cell>
          <cell r="P1996">
            <v>5909</v>
          </cell>
        </row>
        <row r="1997">
          <cell r="D1997" t="str">
            <v>TUKE</v>
          </cell>
          <cell r="F1997" t="str">
            <v>077 12 05</v>
          </cell>
          <cell r="G1997" t="str">
            <v>09702</v>
          </cell>
          <cell r="N1997">
            <v>5455</v>
          </cell>
          <cell r="P1997">
            <v>3180</v>
          </cell>
        </row>
        <row r="1998">
          <cell r="D1998" t="str">
            <v>ŽU</v>
          </cell>
          <cell r="F1998" t="str">
            <v>077 12 05</v>
          </cell>
          <cell r="G1998" t="str">
            <v>09702</v>
          </cell>
          <cell r="N1998">
            <v>5612</v>
          </cell>
          <cell r="P1998">
            <v>3272</v>
          </cell>
        </row>
        <row r="1999">
          <cell r="D1999" t="str">
            <v>UCM</v>
          </cell>
          <cell r="F1999" t="str">
            <v>077 12 05</v>
          </cell>
          <cell r="G1999" t="str">
            <v>09702</v>
          </cell>
          <cell r="N1999">
            <v>6232</v>
          </cell>
          <cell r="P1999">
            <v>3634</v>
          </cell>
        </row>
        <row r="2000">
          <cell r="D2000" t="str">
            <v>UK</v>
          </cell>
          <cell r="F2000" t="str">
            <v>077 12 05</v>
          </cell>
          <cell r="G2000" t="str">
            <v>09702</v>
          </cell>
          <cell r="N2000">
            <v>3360</v>
          </cell>
          <cell r="P2000">
            <v>1960</v>
          </cell>
        </row>
        <row r="2001">
          <cell r="D2001" t="str">
            <v>UMB</v>
          </cell>
          <cell r="F2001" t="str">
            <v>077 12 05</v>
          </cell>
          <cell r="G2001" t="str">
            <v>09702</v>
          </cell>
          <cell r="N2001">
            <v>9562</v>
          </cell>
          <cell r="P2001">
            <v>5576</v>
          </cell>
        </row>
        <row r="2002">
          <cell r="D2002" t="str">
            <v>TUKE</v>
          </cell>
          <cell r="F2002" t="str">
            <v>077 12 05</v>
          </cell>
          <cell r="G2002" t="str">
            <v>09702</v>
          </cell>
          <cell r="N2002">
            <v>10000</v>
          </cell>
          <cell r="P2002">
            <v>5832</v>
          </cell>
        </row>
        <row r="2003">
          <cell r="D2003" t="str">
            <v>UVLF</v>
          </cell>
          <cell r="F2003" t="str">
            <v>077 12 05</v>
          </cell>
          <cell r="G2003" t="str">
            <v>09702</v>
          </cell>
          <cell r="N2003">
            <v>15295</v>
          </cell>
          <cell r="P2003">
            <v>8920</v>
          </cell>
        </row>
        <row r="2004">
          <cell r="D2004" t="str">
            <v>TUKE</v>
          </cell>
          <cell r="F2004" t="str">
            <v>077 12 05</v>
          </cell>
          <cell r="G2004" t="str">
            <v>09702</v>
          </cell>
          <cell r="N2004">
            <v>10650</v>
          </cell>
          <cell r="P2004">
            <v>6211</v>
          </cell>
        </row>
        <row r="2005">
          <cell r="D2005" t="str">
            <v>UK</v>
          </cell>
          <cell r="F2005" t="str">
            <v>077 12 05</v>
          </cell>
          <cell r="G2005" t="str">
            <v>09702</v>
          </cell>
          <cell r="N2005">
            <v>5471</v>
          </cell>
          <cell r="P2005">
            <v>3189</v>
          </cell>
        </row>
        <row r="2006">
          <cell r="D2006" t="str">
            <v>TUKE</v>
          </cell>
          <cell r="F2006" t="str">
            <v>077 12 05</v>
          </cell>
          <cell r="G2006" t="str">
            <v>09702</v>
          </cell>
          <cell r="N2006">
            <v>14570</v>
          </cell>
          <cell r="P2006">
            <v>8498</v>
          </cell>
        </row>
        <row r="2007">
          <cell r="D2007" t="str">
            <v>UKF</v>
          </cell>
          <cell r="F2007" t="str">
            <v>077 12 05</v>
          </cell>
          <cell r="G2007" t="str">
            <v>09702</v>
          </cell>
          <cell r="N2007">
            <v>4986</v>
          </cell>
          <cell r="P2007">
            <v>2907</v>
          </cell>
        </row>
        <row r="2008">
          <cell r="D2008" t="str">
            <v>UK</v>
          </cell>
          <cell r="F2008" t="str">
            <v>077 12 05</v>
          </cell>
          <cell r="G2008" t="str">
            <v>09702</v>
          </cell>
          <cell r="N2008">
            <v>1246</v>
          </cell>
          <cell r="P2008">
            <v>725</v>
          </cell>
        </row>
        <row r="2009">
          <cell r="D2009" t="str">
            <v>PU</v>
          </cell>
          <cell r="F2009" t="str">
            <v>077 12 05</v>
          </cell>
          <cell r="G2009" t="str">
            <v>09702</v>
          </cell>
          <cell r="N2009">
            <v>3138</v>
          </cell>
          <cell r="P2009">
            <v>1829</v>
          </cell>
        </row>
        <row r="2010">
          <cell r="D2010" t="str">
            <v>ŽU</v>
          </cell>
          <cell r="F2010" t="str">
            <v>077 12 05</v>
          </cell>
          <cell r="G2010" t="str">
            <v>09702</v>
          </cell>
          <cell r="N2010">
            <v>19215</v>
          </cell>
          <cell r="P2010">
            <v>11208</v>
          </cell>
        </row>
        <row r="2011">
          <cell r="D2011" t="str">
            <v>ŽU</v>
          </cell>
          <cell r="F2011" t="str">
            <v>077 12 05</v>
          </cell>
          <cell r="G2011" t="str">
            <v>09702</v>
          </cell>
          <cell r="N2011">
            <v>6032</v>
          </cell>
          <cell r="P2011">
            <v>3517</v>
          </cell>
        </row>
        <row r="2012">
          <cell r="D2012" t="str">
            <v>SPU</v>
          </cell>
          <cell r="F2012" t="str">
            <v>077 12 05</v>
          </cell>
          <cell r="G2012" t="str">
            <v>09702</v>
          </cell>
          <cell r="N2012">
            <v>16860</v>
          </cell>
          <cell r="P2012">
            <v>9835</v>
          </cell>
        </row>
        <row r="2013">
          <cell r="D2013" t="str">
            <v>PU</v>
          </cell>
          <cell r="F2013" t="str">
            <v>077 12 05</v>
          </cell>
          <cell r="G2013" t="str">
            <v>09702</v>
          </cell>
          <cell r="N2013">
            <v>11856</v>
          </cell>
          <cell r="P2013">
            <v>6916</v>
          </cell>
        </row>
        <row r="2014">
          <cell r="D2014" t="str">
            <v>STU</v>
          </cell>
          <cell r="F2014" t="str">
            <v>077 12 05</v>
          </cell>
          <cell r="G2014" t="str">
            <v>09702</v>
          </cell>
          <cell r="N2014">
            <v>12603</v>
          </cell>
          <cell r="P2014">
            <v>7351</v>
          </cell>
        </row>
        <row r="2015">
          <cell r="D2015" t="str">
            <v>ŽU</v>
          </cell>
          <cell r="F2015" t="str">
            <v>077 12 05</v>
          </cell>
          <cell r="G2015" t="str">
            <v>09702</v>
          </cell>
          <cell r="N2015">
            <v>8456</v>
          </cell>
          <cell r="P2015">
            <v>4931</v>
          </cell>
        </row>
        <row r="2016">
          <cell r="D2016" t="str">
            <v>TUAD</v>
          </cell>
          <cell r="F2016" t="str">
            <v>077 12 05</v>
          </cell>
          <cell r="G2016" t="str">
            <v>09702</v>
          </cell>
          <cell r="N2016">
            <v>14008</v>
          </cell>
          <cell r="P2016">
            <v>8170</v>
          </cell>
        </row>
        <row r="2017">
          <cell r="D2017" t="str">
            <v>ŽU</v>
          </cell>
          <cell r="F2017" t="str">
            <v>077 12 05</v>
          </cell>
          <cell r="G2017" t="str">
            <v>09702</v>
          </cell>
          <cell r="N2017">
            <v>13010</v>
          </cell>
          <cell r="P2017">
            <v>7588</v>
          </cell>
        </row>
        <row r="2018">
          <cell r="D2018" t="str">
            <v>ŽU</v>
          </cell>
          <cell r="F2018" t="str">
            <v>077 12 05</v>
          </cell>
          <cell r="G2018" t="str">
            <v>09702</v>
          </cell>
          <cell r="N2018">
            <v>7986</v>
          </cell>
          <cell r="P2018">
            <v>4657</v>
          </cell>
        </row>
        <row r="2019">
          <cell r="D2019" t="str">
            <v>ŽU</v>
          </cell>
          <cell r="F2019" t="str">
            <v>077 12 05</v>
          </cell>
          <cell r="G2019" t="str">
            <v>09702</v>
          </cell>
          <cell r="N2019">
            <v>14277</v>
          </cell>
          <cell r="P2019">
            <v>8326</v>
          </cell>
        </row>
        <row r="2020">
          <cell r="D2020" t="str">
            <v>UK</v>
          </cell>
          <cell r="F2020" t="str">
            <v>077 12 05</v>
          </cell>
          <cell r="G2020" t="str">
            <v>09702</v>
          </cell>
          <cell r="N2020">
            <v>8539</v>
          </cell>
          <cell r="P2020">
            <v>4979</v>
          </cell>
        </row>
        <row r="2021">
          <cell r="D2021" t="str">
            <v>SPU</v>
          </cell>
          <cell r="F2021" t="str">
            <v>077 12 05</v>
          </cell>
          <cell r="G2021" t="str">
            <v>09702</v>
          </cell>
          <cell r="N2021">
            <v>15043</v>
          </cell>
          <cell r="P2021">
            <v>8773</v>
          </cell>
        </row>
        <row r="2022">
          <cell r="D2022" t="str">
            <v>TUKE</v>
          </cell>
          <cell r="F2022" t="str">
            <v>077 12 05</v>
          </cell>
          <cell r="G2022" t="str">
            <v>09702</v>
          </cell>
          <cell r="N2022">
            <v>18675</v>
          </cell>
          <cell r="P2022">
            <v>10893</v>
          </cell>
        </row>
        <row r="2023">
          <cell r="D2023" t="str">
            <v>TUKE</v>
          </cell>
          <cell r="F2023" t="str">
            <v>077 12 05</v>
          </cell>
          <cell r="G2023" t="str">
            <v>09702</v>
          </cell>
          <cell r="N2023">
            <v>18795</v>
          </cell>
          <cell r="P2023">
            <v>10963</v>
          </cell>
        </row>
        <row r="2024">
          <cell r="D2024" t="str">
            <v>ŽU</v>
          </cell>
          <cell r="F2024" t="str">
            <v>077 12 05</v>
          </cell>
          <cell r="G2024" t="str">
            <v>09702</v>
          </cell>
          <cell r="N2024">
            <v>14215</v>
          </cell>
          <cell r="P2024">
            <v>8290</v>
          </cell>
        </row>
        <row r="2025">
          <cell r="D2025" t="str">
            <v>PU</v>
          </cell>
          <cell r="F2025" t="str">
            <v>077 12 05</v>
          </cell>
          <cell r="G2025" t="str">
            <v>09702</v>
          </cell>
          <cell r="N2025">
            <v>12459</v>
          </cell>
          <cell r="P2025">
            <v>7267</v>
          </cell>
        </row>
        <row r="2026">
          <cell r="D2026" t="str">
            <v>TUKE</v>
          </cell>
          <cell r="F2026" t="str">
            <v>077 12 05</v>
          </cell>
          <cell r="G2026" t="str">
            <v>09702</v>
          </cell>
          <cell r="N2026">
            <v>18764</v>
          </cell>
          <cell r="P2026">
            <v>10944</v>
          </cell>
        </row>
        <row r="2027">
          <cell r="D2027" t="str">
            <v>SPU</v>
          </cell>
          <cell r="F2027" t="str">
            <v>077 12 05</v>
          </cell>
          <cell r="G2027" t="str">
            <v>09702</v>
          </cell>
          <cell r="N2027">
            <v>2187</v>
          </cell>
          <cell r="P2027">
            <v>1275</v>
          </cell>
        </row>
        <row r="2028">
          <cell r="D2028" t="str">
            <v>PU</v>
          </cell>
          <cell r="F2028" t="str">
            <v>077 12 05</v>
          </cell>
          <cell r="G2028" t="str">
            <v>09702</v>
          </cell>
          <cell r="N2028">
            <v>937</v>
          </cell>
          <cell r="P2028">
            <v>546</v>
          </cell>
        </row>
        <row r="2029">
          <cell r="D2029" t="str">
            <v>PU</v>
          </cell>
          <cell r="F2029" t="str">
            <v>077 12 05</v>
          </cell>
          <cell r="G2029" t="str">
            <v>09702</v>
          </cell>
          <cell r="N2029">
            <v>8300</v>
          </cell>
          <cell r="P2029">
            <v>4840</v>
          </cell>
        </row>
        <row r="2030">
          <cell r="D2030" t="str">
            <v>PU</v>
          </cell>
          <cell r="F2030" t="str">
            <v>077 12 05</v>
          </cell>
          <cell r="G2030" t="str">
            <v>09702</v>
          </cell>
          <cell r="N2030">
            <v>9052</v>
          </cell>
          <cell r="P2030">
            <v>5279</v>
          </cell>
        </row>
        <row r="2031">
          <cell r="D2031" t="str">
            <v>ŽU</v>
          </cell>
          <cell r="F2031" t="str">
            <v>077 12 05</v>
          </cell>
          <cell r="G2031" t="str">
            <v>09702</v>
          </cell>
          <cell r="N2031">
            <v>14282</v>
          </cell>
          <cell r="P2031">
            <v>8330</v>
          </cell>
        </row>
        <row r="2032">
          <cell r="D2032" t="str">
            <v>PU</v>
          </cell>
          <cell r="F2032" t="str">
            <v>077 12 05</v>
          </cell>
          <cell r="G2032" t="str">
            <v>09702</v>
          </cell>
          <cell r="N2032">
            <v>13503</v>
          </cell>
          <cell r="P2032">
            <v>7876</v>
          </cell>
        </row>
        <row r="2033">
          <cell r="D2033" t="str">
            <v>PU</v>
          </cell>
          <cell r="F2033" t="str">
            <v>077 12 05</v>
          </cell>
          <cell r="G2033" t="str">
            <v>09702</v>
          </cell>
          <cell r="N2033">
            <v>6689</v>
          </cell>
          <cell r="P2033">
            <v>3901</v>
          </cell>
        </row>
        <row r="2034">
          <cell r="D2034" t="str">
            <v>ŽU</v>
          </cell>
          <cell r="F2034" t="str">
            <v>077 12 05</v>
          </cell>
          <cell r="G2034" t="str">
            <v>09702</v>
          </cell>
          <cell r="N2034">
            <v>5891</v>
          </cell>
          <cell r="P2034">
            <v>3434</v>
          </cell>
        </row>
        <row r="2035">
          <cell r="D2035" t="str">
            <v>PU</v>
          </cell>
          <cell r="F2035" t="str">
            <v>077 12 05</v>
          </cell>
          <cell r="G2035" t="str">
            <v>09702</v>
          </cell>
          <cell r="N2035">
            <v>6794</v>
          </cell>
          <cell r="P2035">
            <v>3962</v>
          </cell>
        </row>
        <row r="2036">
          <cell r="D2036" t="str">
            <v>UVLF</v>
          </cell>
          <cell r="F2036" t="str">
            <v>077 12 05</v>
          </cell>
          <cell r="G2036" t="str">
            <v>09702</v>
          </cell>
          <cell r="N2036">
            <v>11215</v>
          </cell>
          <cell r="P2036">
            <v>6540</v>
          </cell>
        </row>
        <row r="2037">
          <cell r="D2037" t="str">
            <v>UMB</v>
          </cell>
          <cell r="F2037" t="str">
            <v>077 12 05</v>
          </cell>
          <cell r="G2037" t="str">
            <v>09702</v>
          </cell>
          <cell r="N2037">
            <v>7514</v>
          </cell>
          <cell r="P2037">
            <v>4382</v>
          </cell>
        </row>
        <row r="2038">
          <cell r="D2038" t="str">
            <v>EU</v>
          </cell>
          <cell r="F2038" t="str">
            <v>077 12 05</v>
          </cell>
          <cell r="G2038" t="str">
            <v>09702</v>
          </cell>
          <cell r="N2038">
            <v>18130</v>
          </cell>
          <cell r="P2038">
            <v>10574</v>
          </cell>
        </row>
        <row r="2039">
          <cell r="D2039" t="str">
            <v>TUKE</v>
          </cell>
          <cell r="F2039" t="str">
            <v>077 12 05</v>
          </cell>
          <cell r="G2039" t="str">
            <v>09702</v>
          </cell>
          <cell r="N2039">
            <v>5685</v>
          </cell>
          <cell r="P2039">
            <v>3314</v>
          </cell>
        </row>
        <row r="2040">
          <cell r="D2040" t="str">
            <v>PU</v>
          </cell>
          <cell r="F2040" t="str">
            <v>077 12 05</v>
          </cell>
          <cell r="G2040" t="str">
            <v>09702</v>
          </cell>
          <cell r="N2040">
            <v>11093</v>
          </cell>
          <cell r="P2040">
            <v>6470</v>
          </cell>
        </row>
        <row r="2041">
          <cell r="D2041" t="str">
            <v>TUKE</v>
          </cell>
          <cell r="F2041" t="str">
            <v>077 12 05</v>
          </cell>
          <cell r="G2041" t="str">
            <v>09702</v>
          </cell>
          <cell r="N2041">
            <v>6479</v>
          </cell>
          <cell r="P2041">
            <v>3777</v>
          </cell>
        </row>
        <row r="2042">
          <cell r="D2042" t="str">
            <v>TUKE</v>
          </cell>
          <cell r="F2042" t="str">
            <v>077 12 05</v>
          </cell>
          <cell r="G2042" t="str">
            <v>09702</v>
          </cell>
          <cell r="N2042">
            <v>18156</v>
          </cell>
          <cell r="P2042">
            <v>10591</v>
          </cell>
        </row>
        <row r="2043">
          <cell r="D2043" t="str">
            <v>UPJŠ</v>
          </cell>
          <cell r="F2043" t="str">
            <v>077 12 05</v>
          </cell>
          <cell r="G2043" t="str">
            <v>09702</v>
          </cell>
          <cell r="N2043">
            <v>4944</v>
          </cell>
          <cell r="P2043">
            <v>2884</v>
          </cell>
        </row>
        <row r="2044">
          <cell r="D2044" t="str">
            <v>UKF</v>
          </cell>
          <cell r="F2044" t="str">
            <v>077 12 05</v>
          </cell>
          <cell r="G2044" t="str">
            <v>09702</v>
          </cell>
          <cell r="N2044">
            <v>7796</v>
          </cell>
          <cell r="P2044">
            <v>4546</v>
          </cell>
        </row>
        <row r="2045">
          <cell r="D2045" t="str">
            <v>SPU</v>
          </cell>
          <cell r="F2045" t="str">
            <v>077 12 05</v>
          </cell>
          <cell r="G2045" t="str">
            <v>09702</v>
          </cell>
          <cell r="N2045">
            <v>3341</v>
          </cell>
          <cell r="P2045">
            <v>1948</v>
          </cell>
        </row>
        <row r="2046">
          <cell r="D2046" t="str">
            <v>PU</v>
          </cell>
          <cell r="F2046" t="str">
            <v>077 12 05</v>
          </cell>
          <cell r="G2046" t="str">
            <v>09702</v>
          </cell>
          <cell r="N2046">
            <v>7904</v>
          </cell>
          <cell r="P2046">
            <v>4609</v>
          </cell>
        </row>
        <row r="2047">
          <cell r="D2047" t="str">
            <v>UCM</v>
          </cell>
          <cell r="F2047" t="str">
            <v>077 12 05</v>
          </cell>
          <cell r="G2047" t="str">
            <v>09702</v>
          </cell>
          <cell r="N2047">
            <v>7138</v>
          </cell>
          <cell r="P2047">
            <v>4162</v>
          </cell>
        </row>
        <row r="2048">
          <cell r="D2048" t="str">
            <v>PU</v>
          </cell>
          <cell r="F2048" t="str">
            <v>077 12 05</v>
          </cell>
          <cell r="G2048" t="str">
            <v>09702</v>
          </cell>
          <cell r="N2048">
            <v>10808</v>
          </cell>
          <cell r="P2048">
            <v>6303</v>
          </cell>
        </row>
        <row r="2049">
          <cell r="D2049" t="str">
            <v>UK</v>
          </cell>
          <cell r="F2049" t="str">
            <v>077 12 05</v>
          </cell>
          <cell r="G2049" t="str">
            <v>09702</v>
          </cell>
          <cell r="N2049">
            <v>17445</v>
          </cell>
          <cell r="P2049">
            <v>10174</v>
          </cell>
        </row>
        <row r="2050">
          <cell r="D2050" t="str">
            <v>ŽU</v>
          </cell>
          <cell r="F2050" t="str">
            <v>077 12 05</v>
          </cell>
          <cell r="G2050" t="str">
            <v>09702</v>
          </cell>
          <cell r="N2050">
            <v>16005</v>
          </cell>
          <cell r="P2050">
            <v>9334</v>
          </cell>
        </row>
        <row r="2051">
          <cell r="D2051" t="str">
            <v>UVLF</v>
          </cell>
          <cell r="F2051" t="str">
            <v>077 12 05</v>
          </cell>
          <cell r="G2051" t="str">
            <v>09702</v>
          </cell>
          <cell r="N2051">
            <v>12921</v>
          </cell>
          <cell r="P2051">
            <v>7535</v>
          </cell>
        </row>
        <row r="2052">
          <cell r="D2052" t="str">
            <v>UVLF</v>
          </cell>
          <cell r="F2052" t="str">
            <v>077 12 05</v>
          </cell>
          <cell r="G2052" t="str">
            <v>09702</v>
          </cell>
          <cell r="N2052">
            <v>9462</v>
          </cell>
          <cell r="P2052">
            <v>5518</v>
          </cell>
        </row>
        <row r="2053">
          <cell r="D2053" t="str">
            <v>PU</v>
          </cell>
          <cell r="F2053" t="str">
            <v>077 12 05</v>
          </cell>
          <cell r="G2053" t="str">
            <v>09702</v>
          </cell>
          <cell r="N2053">
            <v>7403</v>
          </cell>
          <cell r="P2053">
            <v>4316</v>
          </cell>
        </row>
        <row r="2054">
          <cell r="D2054" t="str">
            <v>SPU</v>
          </cell>
          <cell r="F2054" t="str">
            <v>077 12 05</v>
          </cell>
          <cell r="G2054" t="str">
            <v>09702</v>
          </cell>
          <cell r="N2054">
            <v>14392</v>
          </cell>
          <cell r="P2054">
            <v>8394</v>
          </cell>
        </row>
        <row r="2055">
          <cell r="D2055" t="str">
            <v>TUKE</v>
          </cell>
          <cell r="F2055" t="str">
            <v>077 12 05</v>
          </cell>
          <cell r="G2055" t="str">
            <v>09702</v>
          </cell>
          <cell r="N2055">
            <v>16265</v>
          </cell>
          <cell r="P2055">
            <v>9487</v>
          </cell>
        </row>
        <row r="2056">
          <cell r="D2056" t="str">
            <v>PU</v>
          </cell>
          <cell r="F2056" t="str">
            <v>077 12 05</v>
          </cell>
          <cell r="G2056" t="str">
            <v>09702</v>
          </cell>
          <cell r="N2056">
            <v>12987</v>
          </cell>
          <cell r="P2056">
            <v>7575</v>
          </cell>
        </row>
        <row r="2057">
          <cell r="D2057" t="str">
            <v>ŽU</v>
          </cell>
          <cell r="F2057" t="str">
            <v>077 12 05</v>
          </cell>
          <cell r="G2057" t="str">
            <v>09702</v>
          </cell>
          <cell r="N2057">
            <v>8103</v>
          </cell>
          <cell r="P2057">
            <v>4726</v>
          </cell>
        </row>
        <row r="2058">
          <cell r="D2058" t="str">
            <v>STU</v>
          </cell>
          <cell r="F2058" t="str">
            <v>077 12 05</v>
          </cell>
          <cell r="G2058" t="str">
            <v>09702</v>
          </cell>
          <cell r="N2058">
            <v>3061</v>
          </cell>
          <cell r="P2058">
            <v>1785</v>
          </cell>
        </row>
        <row r="2059">
          <cell r="D2059" t="str">
            <v>UKF</v>
          </cell>
          <cell r="F2059" t="str">
            <v>077 12 05</v>
          </cell>
          <cell r="G2059" t="str">
            <v>09702</v>
          </cell>
          <cell r="N2059">
            <v>7775</v>
          </cell>
          <cell r="P2059">
            <v>4533</v>
          </cell>
        </row>
        <row r="2060">
          <cell r="D2060" t="str">
            <v>PU</v>
          </cell>
          <cell r="F2060" t="str">
            <v>077 12 05</v>
          </cell>
          <cell r="G2060" t="str">
            <v>09702</v>
          </cell>
          <cell r="N2060">
            <v>5326</v>
          </cell>
          <cell r="P2060">
            <v>3105</v>
          </cell>
        </row>
        <row r="2061">
          <cell r="D2061" t="str">
            <v>UMB</v>
          </cell>
          <cell r="F2061" t="str">
            <v>077 12 05</v>
          </cell>
          <cell r="G2061" t="str">
            <v>09702</v>
          </cell>
          <cell r="N2061">
            <v>1331</v>
          </cell>
          <cell r="P2061">
            <v>774</v>
          </cell>
        </row>
        <row r="2062">
          <cell r="D2062" t="str">
            <v>UK</v>
          </cell>
          <cell r="F2062" t="str">
            <v>077 12 05</v>
          </cell>
          <cell r="G2062" t="str">
            <v>09702</v>
          </cell>
          <cell r="N2062">
            <v>3755</v>
          </cell>
          <cell r="P2062">
            <v>2188</v>
          </cell>
        </row>
        <row r="2063">
          <cell r="D2063" t="str">
            <v>TVU</v>
          </cell>
          <cell r="F2063" t="str">
            <v>077 12 05</v>
          </cell>
          <cell r="G2063" t="str">
            <v>09702</v>
          </cell>
          <cell r="N2063">
            <v>3703</v>
          </cell>
          <cell r="P2063">
            <v>2158</v>
          </cell>
        </row>
        <row r="2064">
          <cell r="D2064" t="str">
            <v>SPU</v>
          </cell>
          <cell r="F2064" t="str">
            <v>077 12 05</v>
          </cell>
          <cell r="G2064" t="str">
            <v>09702</v>
          </cell>
          <cell r="N2064">
            <v>14252</v>
          </cell>
          <cell r="P2064">
            <v>8312</v>
          </cell>
        </row>
        <row r="2065">
          <cell r="D2065" t="str">
            <v>UPJŠ</v>
          </cell>
          <cell r="F2065" t="str">
            <v>077 12 05</v>
          </cell>
          <cell r="G2065" t="str">
            <v>09702</v>
          </cell>
          <cell r="N2065">
            <v>3563</v>
          </cell>
          <cell r="P2065">
            <v>2076</v>
          </cell>
        </row>
        <row r="2066">
          <cell r="D2066" t="str">
            <v>UKF</v>
          </cell>
          <cell r="F2066" t="str">
            <v>077 12 05</v>
          </cell>
          <cell r="G2066" t="str">
            <v>09702</v>
          </cell>
          <cell r="N2066">
            <v>13746</v>
          </cell>
          <cell r="P2066">
            <v>8017</v>
          </cell>
        </row>
        <row r="2067">
          <cell r="D2067" t="str">
            <v>UCM</v>
          </cell>
          <cell r="F2067" t="str">
            <v>077 12 05</v>
          </cell>
          <cell r="G2067" t="str">
            <v>09702</v>
          </cell>
          <cell r="N2067">
            <v>12952</v>
          </cell>
          <cell r="P2067">
            <v>7554</v>
          </cell>
        </row>
        <row r="2068">
          <cell r="D2068" t="str">
            <v>EU</v>
          </cell>
          <cell r="F2068" t="str">
            <v>077 12 05</v>
          </cell>
          <cell r="G2068" t="str">
            <v>09702</v>
          </cell>
          <cell r="N2068">
            <v>3238</v>
          </cell>
          <cell r="P2068">
            <v>1887</v>
          </cell>
        </row>
        <row r="2069">
          <cell r="D2069" t="str">
            <v>UPJŠ</v>
          </cell>
          <cell r="F2069" t="str">
            <v>077 12 05</v>
          </cell>
          <cell r="G2069" t="str">
            <v>09702</v>
          </cell>
          <cell r="N2069">
            <v>6544</v>
          </cell>
          <cell r="P2069">
            <v>3816</v>
          </cell>
        </row>
        <row r="2070">
          <cell r="D2070" t="str">
            <v>KU</v>
          </cell>
          <cell r="F2070" t="str">
            <v>077 12 05</v>
          </cell>
          <cell r="G2070" t="str">
            <v>09702</v>
          </cell>
          <cell r="N2070">
            <v>6436</v>
          </cell>
          <cell r="P2070">
            <v>3753</v>
          </cell>
        </row>
        <row r="2071">
          <cell r="D2071" t="str">
            <v>ŽU</v>
          </cell>
          <cell r="F2071" t="str">
            <v>077 12 05</v>
          </cell>
          <cell r="G2071" t="str">
            <v>09702</v>
          </cell>
          <cell r="N2071">
            <v>17526</v>
          </cell>
          <cell r="P2071">
            <v>10222</v>
          </cell>
        </row>
        <row r="2072">
          <cell r="D2072" t="str">
            <v>UVLF</v>
          </cell>
          <cell r="F2072" t="str">
            <v>077 12 05</v>
          </cell>
          <cell r="G2072" t="str">
            <v>09702</v>
          </cell>
          <cell r="N2072">
            <v>6230</v>
          </cell>
          <cell r="P2072">
            <v>3633</v>
          </cell>
        </row>
        <row r="2073">
          <cell r="D2073" t="str">
            <v>UMB</v>
          </cell>
          <cell r="F2073" t="str">
            <v>077 12 05</v>
          </cell>
          <cell r="G2073" t="str">
            <v>09702</v>
          </cell>
          <cell r="N2073">
            <v>9359</v>
          </cell>
          <cell r="P2073">
            <v>5457</v>
          </cell>
        </row>
        <row r="2074">
          <cell r="D2074" t="str">
            <v>UK</v>
          </cell>
          <cell r="F2074" t="str">
            <v>077 12 05</v>
          </cell>
          <cell r="G2074" t="str">
            <v>09702</v>
          </cell>
          <cell r="N2074">
            <v>4011</v>
          </cell>
          <cell r="P2074">
            <v>2339</v>
          </cell>
        </row>
        <row r="2075">
          <cell r="D2075" t="str">
            <v>TVU</v>
          </cell>
          <cell r="F2075" t="str">
            <v>077 12 05</v>
          </cell>
          <cell r="G2075" t="str">
            <v>09702</v>
          </cell>
          <cell r="N2075">
            <v>4570</v>
          </cell>
          <cell r="P2075">
            <v>2664</v>
          </cell>
        </row>
        <row r="2076">
          <cell r="D2076" t="str">
            <v>SPU</v>
          </cell>
          <cell r="F2076" t="str">
            <v>077 12 05</v>
          </cell>
          <cell r="G2076" t="str">
            <v>09702</v>
          </cell>
          <cell r="N2076">
            <v>7743</v>
          </cell>
          <cell r="P2076">
            <v>4516</v>
          </cell>
        </row>
        <row r="2077">
          <cell r="D2077" t="str">
            <v>TUZVO</v>
          </cell>
          <cell r="F2077" t="str">
            <v>077 12 05</v>
          </cell>
          <cell r="G2077" t="str">
            <v>09702</v>
          </cell>
          <cell r="N2077">
            <v>1936</v>
          </cell>
          <cell r="P2077">
            <v>1128</v>
          </cell>
        </row>
        <row r="2078">
          <cell r="D2078" t="str">
            <v>KU</v>
          </cell>
          <cell r="F2078" t="str">
            <v>077 12 05</v>
          </cell>
          <cell r="G2078" t="str">
            <v>09702</v>
          </cell>
          <cell r="N2078">
            <v>6057</v>
          </cell>
          <cell r="P2078">
            <v>3531</v>
          </cell>
        </row>
        <row r="2079">
          <cell r="D2079" t="str">
            <v>TUKE</v>
          </cell>
          <cell r="F2079" t="str">
            <v>077 12 05</v>
          </cell>
          <cell r="G2079" t="str">
            <v>09702</v>
          </cell>
          <cell r="N2079">
            <v>13092</v>
          </cell>
          <cell r="P2079">
            <v>7637</v>
          </cell>
        </row>
        <row r="2080">
          <cell r="D2080" t="str">
            <v>EU</v>
          </cell>
          <cell r="F2080" t="str">
            <v>077 12 05</v>
          </cell>
          <cell r="G2080" t="str">
            <v>09702</v>
          </cell>
          <cell r="N2080">
            <v>3368</v>
          </cell>
          <cell r="P2080">
            <v>1963</v>
          </cell>
        </row>
        <row r="2081">
          <cell r="D2081" t="str">
            <v>ŽU</v>
          </cell>
          <cell r="F2081" t="str">
            <v>077 12 05</v>
          </cell>
          <cell r="G2081" t="str">
            <v>09702</v>
          </cell>
          <cell r="N2081">
            <v>11355</v>
          </cell>
          <cell r="P2081">
            <v>6623</v>
          </cell>
        </row>
        <row r="2082">
          <cell r="D2082" t="str">
            <v>TUKE</v>
          </cell>
          <cell r="F2082" t="str">
            <v>077 12 05</v>
          </cell>
          <cell r="G2082" t="str">
            <v>09702</v>
          </cell>
          <cell r="N2082">
            <v>2839</v>
          </cell>
          <cell r="P2082">
            <v>1654</v>
          </cell>
        </row>
        <row r="2083">
          <cell r="D2083" t="str">
            <v>STU</v>
          </cell>
          <cell r="F2083" t="str">
            <v>077 12 05</v>
          </cell>
          <cell r="G2083" t="str">
            <v>09702</v>
          </cell>
          <cell r="N2083">
            <v>13201</v>
          </cell>
          <cell r="P2083">
            <v>7700</v>
          </cell>
        </row>
        <row r="2084">
          <cell r="D2084" t="str">
            <v>SPU</v>
          </cell>
          <cell r="F2084" t="str">
            <v>077 12 05</v>
          </cell>
          <cell r="G2084" t="str">
            <v>09702</v>
          </cell>
          <cell r="N2084">
            <v>14485</v>
          </cell>
          <cell r="P2084">
            <v>8449</v>
          </cell>
        </row>
        <row r="2085">
          <cell r="D2085" t="str">
            <v>TUZVO</v>
          </cell>
          <cell r="F2085" t="str">
            <v>077 12 05</v>
          </cell>
          <cell r="G2085" t="str">
            <v>09702</v>
          </cell>
          <cell r="N2085">
            <v>7729</v>
          </cell>
          <cell r="P2085">
            <v>4508</v>
          </cell>
        </row>
        <row r="2086">
          <cell r="D2086" t="str">
            <v>SPU</v>
          </cell>
          <cell r="F2086" t="str">
            <v>077 12 05</v>
          </cell>
          <cell r="G2086" t="str">
            <v>09702</v>
          </cell>
          <cell r="N2086">
            <v>3312</v>
          </cell>
          <cell r="P2086">
            <v>1932</v>
          </cell>
        </row>
        <row r="2087">
          <cell r="D2087" t="str">
            <v>SPU</v>
          </cell>
          <cell r="F2087" t="str">
            <v>077 12 05</v>
          </cell>
          <cell r="G2087" t="str">
            <v>09702</v>
          </cell>
          <cell r="N2087">
            <v>8960</v>
          </cell>
          <cell r="P2087">
            <v>5225</v>
          </cell>
        </row>
        <row r="2088">
          <cell r="D2088" t="str">
            <v>TVU</v>
          </cell>
          <cell r="F2088" t="str">
            <v>077 12 05</v>
          </cell>
          <cell r="G2088" t="str">
            <v>09702</v>
          </cell>
          <cell r="N2088">
            <v>11622</v>
          </cell>
          <cell r="P2088">
            <v>6778</v>
          </cell>
        </row>
        <row r="2089">
          <cell r="D2089" t="str">
            <v>ŽU</v>
          </cell>
          <cell r="F2089" t="str">
            <v>077 12 05</v>
          </cell>
          <cell r="G2089" t="str">
            <v>09702</v>
          </cell>
          <cell r="N2089">
            <v>7923</v>
          </cell>
          <cell r="P2089">
            <v>4621</v>
          </cell>
        </row>
        <row r="2090">
          <cell r="D2090" t="str">
            <v>KU</v>
          </cell>
          <cell r="F2090" t="str">
            <v>077 12 05</v>
          </cell>
          <cell r="G2090" t="str">
            <v>09702</v>
          </cell>
          <cell r="N2090">
            <v>5158</v>
          </cell>
          <cell r="P2090">
            <v>3007</v>
          </cell>
        </row>
        <row r="2091">
          <cell r="D2091" t="str">
            <v>STU</v>
          </cell>
          <cell r="F2091" t="str">
            <v>077 12 05</v>
          </cell>
          <cell r="G2091" t="str">
            <v>09702</v>
          </cell>
          <cell r="N2091">
            <v>6594</v>
          </cell>
          <cell r="P2091">
            <v>3845</v>
          </cell>
        </row>
        <row r="2092">
          <cell r="D2092" t="str">
            <v>TUZVO</v>
          </cell>
          <cell r="F2092" t="str">
            <v>077 12 05</v>
          </cell>
          <cell r="G2092" t="str">
            <v>09702</v>
          </cell>
          <cell r="N2092">
            <v>11008</v>
          </cell>
          <cell r="P2092">
            <v>6420</v>
          </cell>
        </row>
        <row r="2093">
          <cell r="D2093" t="str">
            <v>TUZVO</v>
          </cell>
          <cell r="F2093" t="str">
            <v>077 12 05</v>
          </cell>
          <cell r="G2093" t="str">
            <v>09702</v>
          </cell>
          <cell r="N2093">
            <v>7554</v>
          </cell>
          <cell r="P2093">
            <v>4405</v>
          </cell>
        </row>
        <row r="2094">
          <cell r="D2094" t="str">
            <v>ŽU</v>
          </cell>
          <cell r="F2094" t="str">
            <v>077 12 05</v>
          </cell>
          <cell r="G2094" t="str">
            <v>09702</v>
          </cell>
          <cell r="N2094">
            <v>8031</v>
          </cell>
          <cell r="P2094">
            <v>4684</v>
          </cell>
        </row>
        <row r="2095">
          <cell r="D2095" t="str">
            <v>UPJŠ</v>
          </cell>
          <cell r="F2095" t="str">
            <v>077 12 05</v>
          </cell>
          <cell r="G2095" t="str">
            <v>09702</v>
          </cell>
          <cell r="N2095">
            <v>11754</v>
          </cell>
          <cell r="P2095">
            <v>6855</v>
          </cell>
        </row>
        <row r="2096">
          <cell r="D2096" t="str">
            <v>UVLF</v>
          </cell>
          <cell r="F2096" t="str">
            <v>077 12 05</v>
          </cell>
          <cell r="G2096" t="str">
            <v>09702</v>
          </cell>
          <cell r="N2096">
            <v>15120</v>
          </cell>
          <cell r="P2096">
            <v>8820</v>
          </cell>
        </row>
        <row r="2097">
          <cell r="D2097" t="str">
            <v>KU</v>
          </cell>
          <cell r="F2097" t="str">
            <v>077 12 05</v>
          </cell>
          <cell r="G2097" t="str">
            <v>09702</v>
          </cell>
          <cell r="N2097">
            <v>4294</v>
          </cell>
          <cell r="P2097">
            <v>2503</v>
          </cell>
        </row>
        <row r="2098">
          <cell r="D2098" t="str">
            <v>STU</v>
          </cell>
          <cell r="F2098" t="str">
            <v>077 12 05</v>
          </cell>
          <cell r="G2098" t="str">
            <v>09702</v>
          </cell>
          <cell r="N2098">
            <v>4253</v>
          </cell>
          <cell r="P2098">
            <v>2480</v>
          </cell>
        </row>
        <row r="2099">
          <cell r="D2099" t="str">
            <v>UPJŠ</v>
          </cell>
          <cell r="F2099" t="str">
            <v>077 12 05</v>
          </cell>
          <cell r="G2099" t="str">
            <v>09702</v>
          </cell>
          <cell r="N2099">
            <v>3733</v>
          </cell>
          <cell r="P2099">
            <v>2177</v>
          </cell>
        </row>
        <row r="2100">
          <cell r="D2100" t="str">
            <v>STU</v>
          </cell>
          <cell r="F2100" t="str">
            <v>077 12 05</v>
          </cell>
          <cell r="G2100" t="str">
            <v>09702</v>
          </cell>
          <cell r="N2100">
            <v>14516</v>
          </cell>
          <cell r="P2100">
            <v>8466</v>
          </cell>
        </row>
        <row r="2101">
          <cell r="D2101" t="str">
            <v>SPU</v>
          </cell>
          <cell r="F2101" t="str">
            <v>077 12 05</v>
          </cell>
          <cell r="G2101" t="str">
            <v>09702</v>
          </cell>
          <cell r="N2101">
            <v>13083</v>
          </cell>
          <cell r="P2101">
            <v>7631</v>
          </cell>
        </row>
        <row r="2102">
          <cell r="D2102" t="str">
            <v>VŠMU</v>
          </cell>
          <cell r="F2102" t="str">
            <v>077 12 05</v>
          </cell>
          <cell r="G2102" t="str">
            <v>09702</v>
          </cell>
          <cell r="N2102">
            <v>5144</v>
          </cell>
          <cell r="P2102">
            <v>2999</v>
          </cell>
        </row>
        <row r="2103">
          <cell r="D2103" t="str">
            <v>UKF</v>
          </cell>
          <cell r="F2103" t="str">
            <v>077 12 05</v>
          </cell>
          <cell r="G2103" t="str">
            <v>09702</v>
          </cell>
          <cell r="N2103">
            <v>12022</v>
          </cell>
          <cell r="P2103">
            <v>7011</v>
          </cell>
        </row>
        <row r="2104">
          <cell r="D2104" t="str">
            <v>TUKE</v>
          </cell>
          <cell r="F2104" t="str">
            <v>077 12 05</v>
          </cell>
          <cell r="G2104" t="str">
            <v>09702</v>
          </cell>
          <cell r="N2104">
            <v>11317</v>
          </cell>
          <cell r="P2104">
            <v>6601</v>
          </cell>
        </row>
        <row r="2105">
          <cell r="D2105" t="str">
            <v>ŽU</v>
          </cell>
          <cell r="F2105" t="str">
            <v>077 12 05</v>
          </cell>
          <cell r="G2105" t="str">
            <v>09702</v>
          </cell>
          <cell r="N2105">
            <v>5654</v>
          </cell>
          <cell r="P2105">
            <v>3297</v>
          </cell>
        </row>
        <row r="2106">
          <cell r="D2106" t="str">
            <v>SPU</v>
          </cell>
          <cell r="F2106" t="str">
            <v>077 12 05</v>
          </cell>
          <cell r="G2106" t="str">
            <v>09702</v>
          </cell>
          <cell r="N2106">
            <v>7690</v>
          </cell>
          <cell r="P2106">
            <v>4484</v>
          </cell>
        </row>
        <row r="2107">
          <cell r="D2107" t="str">
            <v>STU</v>
          </cell>
          <cell r="F2107" t="str">
            <v>077 12 05</v>
          </cell>
          <cell r="G2107" t="str">
            <v>09702</v>
          </cell>
          <cell r="N2107">
            <v>16717</v>
          </cell>
          <cell r="P2107">
            <v>9751</v>
          </cell>
        </row>
        <row r="2108">
          <cell r="D2108" t="str">
            <v>ŽU</v>
          </cell>
          <cell r="F2108" t="str">
            <v>077 12 05</v>
          </cell>
          <cell r="G2108" t="str">
            <v>09702</v>
          </cell>
          <cell r="N2108">
            <v>12357</v>
          </cell>
          <cell r="P2108">
            <v>7206</v>
          </cell>
        </row>
        <row r="2109">
          <cell r="D2109" t="str">
            <v>UKF</v>
          </cell>
          <cell r="F2109" t="str">
            <v>077 12 05</v>
          </cell>
          <cell r="G2109" t="str">
            <v>09702</v>
          </cell>
          <cell r="N2109">
            <v>11939</v>
          </cell>
          <cell r="P2109">
            <v>6962</v>
          </cell>
        </row>
        <row r="2110">
          <cell r="D2110" t="str">
            <v>UKF</v>
          </cell>
          <cell r="F2110" t="str">
            <v>077 12 05</v>
          </cell>
          <cell r="G2110" t="str">
            <v>09702</v>
          </cell>
          <cell r="N2110">
            <v>10123</v>
          </cell>
          <cell r="P2110">
            <v>5903</v>
          </cell>
        </row>
        <row r="2111">
          <cell r="D2111" t="str">
            <v>UK</v>
          </cell>
          <cell r="F2111" t="str">
            <v>077 12 05</v>
          </cell>
          <cell r="G2111" t="str">
            <v>09702</v>
          </cell>
          <cell r="N2111">
            <v>3176</v>
          </cell>
          <cell r="P2111">
            <v>1851</v>
          </cell>
        </row>
        <row r="2112">
          <cell r="D2112" t="str">
            <v>SPU</v>
          </cell>
          <cell r="F2112" t="str">
            <v>077 12 05</v>
          </cell>
          <cell r="G2112" t="str">
            <v>09702</v>
          </cell>
          <cell r="N2112">
            <v>10343</v>
          </cell>
          <cell r="P2112">
            <v>6031</v>
          </cell>
        </row>
        <row r="2113">
          <cell r="D2113" t="str">
            <v>UMB</v>
          </cell>
          <cell r="F2113" t="str">
            <v>077 12 05</v>
          </cell>
          <cell r="G2113" t="str">
            <v>09702</v>
          </cell>
          <cell r="N2113">
            <v>4695</v>
          </cell>
          <cell r="P2113">
            <v>2738</v>
          </cell>
        </row>
        <row r="2114">
          <cell r="D2114" t="str">
            <v>EU</v>
          </cell>
          <cell r="F2114" t="str">
            <v>077 12 05</v>
          </cell>
          <cell r="G2114" t="str">
            <v>09702</v>
          </cell>
          <cell r="N2114">
            <v>1174</v>
          </cell>
          <cell r="P2114">
            <v>683</v>
          </cell>
        </row>
        <row r="2115">
          <cell r="D2115" t="str">
            <v>UPJŠ</v>
          </cell>
          <cell r="F2115" t="str">
            <v>077 12 05</v>
          </cell>
          <cell r="G2115" t="str">
            <v>09702</v>
          </cell>
          <cell r="N2115">
            <v>11650</v>
          </cell>
          <cell r="P2115">
            <v>6794</v>
          </cell>
        </row>
        <row r="2116">
          <cell r="D2116" t="str">
            <v>UKF</v>
          </cell>
          <cell r="F2116" t="str">
            <v>077 12 05</v>
          </cell>
          <cell r="G2116" t="str">
            <v>09702</v>
          </cell>
          <cell r="N2116">
            <v>3552</v>
          </cell>
          <cell r="P2116">
            <v>2072</v>
          </cell>
        </row>
        <row r="2117">
          <cell r="D2117" t="str">
            <v>TVU</v>
          </cell>
          <cell r="F2117" t="str">
            <v>077 12 05</v>
          </cell>
          <cell r="G2117" t="str">
            <v>09702</v>
          </cell>
          <cell r="N2117">
            <v>1184</v>
          </cell>
          <cell r="P2117">
            <v>689</v>
          </cell>
        </row>
        <row r="2118">
          <cell r="D2118" t="str">
            <v>EU</v>
          </cell>
          <cell r="F2118" t="str">
            <v>077 12 05</v>
          </cell>
          <cell r="G2118" t="str">
            <v>09702</v>
          </cell>
          <cell r="N2118">
            <v>1184</v>
          </cell>
          <cell r="P2118">
            <v>689</v>
          </cell>
        </row>
        <row r="2119">
          <cell r="D2119" t="str">
            <v>PU</v>
          </cell>
          <cell r="F2119" t="str">
            <v>077 12 05</v>
          </cell>
          <cell r="G2119" t="str">
            <v>09702</v>
          </cell>
          <cell r="N2119">
            <v>10599</v>
          </cell>
          <cell r="P2119">
            <v>6182</v>
          </cell>
        </row>
        <row r="2120">
          <cell r="D2120" t="str">
            <v>UK</v>
          </cell>
          <cell r="F2120" t="str">
            <v>077 12 05</v>
          </cell>
          <cell r="G2120" t="str">
            <v>09702</v>
          </cell>
          <cell r="N2120">
            <v>4924</v>
          </cell>
          <cell r="P2120">
            <v>2871</v>
          </cell>
        </row>
        <row r="2121">
          <cell r="D2121" t="str">
            <v>UKF</v>
          </cell>
          <cell r="F2121" t="str">
            <v>077 12 05</v>
          </cell>
          <cell r="G2121" t="str">
            <v>09702</v>
          </cell>
          <cell r="N2121">
            <v>3117</v>
          </cell>
          <cell r="P2121">
            <v>1816</v>
          </cell>
        </row>
        <row r="2122">
          <cell r="D2122" t="str">
            <v>UK</v>
          </cell>
          <cell r="F2122" t="str">
            <v>077 12 05</v>
          </cell>
          <cell r="G2122" t="str">
            <v>09702</v>
          </cell>
          <cell r="N2122">
            <v>779</v>
          </cell>
          <cell r="P2122">
            <v>452</v>
          </cell>
        </row>
        <row r="2123">
          <cell r="D2123" t="str">
            <v>PU</v>
          </cell>
          <cell r="F2123" t="str">
            <v>077 12 05</v>
          </cell>
          <cell r="G2123" t="str">
            <v>09702</v>
          </cell>
          <cell r="N2123">
            <v>3190</v>
          </cell>
          <cell r="P2123">
            <v>1859</v>
          </cell>
        </row>
        <row r="2124">
          <cell r="D2124" t="str">
            <v>UVLF</v>
          </cell>
          <cell r="F2124" t="str">
            <v>077 12 05</v>
          </cell>
          <cell r="G2124" t="str">
            <v>09702</v>
          </cell>
          <cell r="N2124">
            <v>8423</v>
          </cell>
          <cell r="P2124">
            <v>4911</v>
          </cell>
        </row>
        <row r="2125">
          <cell r="D2125" t="str">
            <v>UVLF</v>
          </cell>
          <cell r="F2125" t="str">
            <v>077 12 05</v>
          </cell>
          <cell r="G2125" t="str">
            <v>09702</v>
          </cell>
          <cell r="N2125">
            <v>7230</v>
          </cell>
          <cell r="P2125">
            <v>4216</v>
          </cell>
        </row>
        <row r="2126">
          <cell r="D2126" t="str">
            <v>UPJŠ</v>
          </cell>
          <cell r="F2126" t="str">
            <v>077 12 05</v>
          </cell>
          <cell r="G2126" t="str">
            <v>09702</v>
          </cell>
          <cell r="N2126">
            <v>6907</v>
          </cell>
          <cell r="P2126">
            <v>4027</v>
          </cell>
        </row>
        <row r="2127">
          <cell r="D2127" t="str">
            <v>UK</v>
          </cell>
          <cell r="F2127" t="str">
            <v>077 12 05</v>
          </cell>
          <cell r="G2127" t="str">
            <v>09702</v>
          </cell>
          <cell r="N2127">
            <v>15369</v>
          </cell>
          <cell r="P2127">
            <v>8963</v>
          </cell>
        </row>
        <row r="2128">
          <cell r="D2128" t="str">
            <v>UMB</v>
          </cell>
          <cell r="F2128" t="str">
            <v>077 12 05</v>
          </cell>
          <cell r="G2128" t="str">
            <v>09702</v>
          </cell>
          <cell r="N2128">
            <v>4273</v>
          </cell>
          <cell r="P2128">
            <v>2492</v>
          </cell>
        </row>
        <row r="2129">
          <cell r="D2129" t="str">
            <v>TUZVO</v>
          </cell>
          <cell r="F2129" t="str">
            <v>077 12 05</v>
          </cell>
          <cell r="G2129" t="str">
            <v>09702</v>
          </cell>
          <cell r="N2129">
            <v>1831</v>
          </cell>
          <cell r="P2129">
            <v>1066</v>
          </cell>
        </row>
        <row r="2130">
          <cell r="D2130" t="str">
            <v>ŽU</v>
          </cell>
          <cell r="F2130" t="str">
            <v>077 12 05</v>
          </cell>
          <cell r="G2130" t="str">
            <v>09702</v>
          </cell>
          <cell r="N2130">
            <v>3643</v>
          </cell>
          <cell r="P2130">
            <v>2123</v>
          </cell>
        </row>
        <row r="2131">
          <cell r="D2131" t="str">
            <v>EU</v>
          </cell>
          <cell r="F2131" t="str">
            <v>077 12 05</v>
          </cell>
          <cell r="G2131" t="str">
            <v>09702</v>
          </cell>
          <cell r="N2131">
            <v>2852</v>
          </cell>
          <cell r="P2131">
            <v>1662</v>
          </cell>
        </row>
        <row r="2132">
          <cell r="D2132" t="str">
            <v>EU</v>
          </cell>
          <cell r="F2132" t="str">
            <v>077 12 05</v>
          </cell>
          <cell r="G2132" t="str">
            <v>09702</v>
          </cell>
          <cell r="N2132">
            <v>5185</v>
          </cell>
          <cell r="P2132">
            <v>3024</v>
          </cell>
        </row>
        <row r="2133">
          <cell r="D2133" t="str">
            <v>UCM</v>
          </cell>
          <cell r="F2133" t="str">
            <v>077 12 05</v>
          </cell>
          <cell r="G2133" t="str">
            <v>09702</v>
          </cell>
          <cell r="N2133">
            <v>6654</v>
          </cell>
          <cell r="P2133">
            <v>3880</v>
          </cell>
        </row>
        <row r="2134">
          <cell r="D2134" t="str">
            <v>UK</v>
          </cell>
          <cell r="F2134" t="str">
            <v>077 12 05</v>
          </cell>
          <cell r="G2134" t="str">
            <v>09702</v>
          </cell>
          <cell r="N2134">
            <v>5745</v>
          </cell>
          <cell r="P2134">
            <v>3349</v>
          </cell>
        </row>
        <row r="2135">
          <cell r="D2135" t="str">
            <v>ŽU</v>
          </cell>
          <cell r="F2135" t="str">
            <v>077 12 05</v>
          </cell>
          <cell r="G2135" t="str">
            <v>09702</v>
          </cell>
          <cell r="N2135">
            <v>7660</v>
          </cell>
          <cell r="P2135">
            <v>4467</v>
          </cell>
        </row>
        <row r="2136">
          <cell r="D2136" t="str">
            <v>TUZVO</v>
          </cell>
          <cell r="F2136" t="str">
            <v>077 12 05</v>
          </cell>
          <cell r="G2136" t="str">
            <v>09702</v>
          </cell>
          <cell r="N2136">
            <v>8982</v>
          </cell>
          <cell r="P2136">
            <v>5238</v>
          </cell>
        </row>
        <row r="2137">
          <cell r="D2137" t="str">
            <v>SPU</v>
          </cell>
          <cell r="F2137" t="str">
            <v>077 12 05</v>
          </cell>
          <cell r="G2137" t="str">
            <v>09702</v>
          </cell>
          <cell r="N2137">
            <v>2790</v>
          </cell>
          <cell r="P2137">
            <v>1626</v>
          </cell>
        </row>
        <row r="2138">
          <cell r="D2138" t="str">
            <v>UKF</v>
          </cell>
          <cell r="F2138" t="str">
            <v>077 12 05</v>
          </cell>
          <cell r="G2138" t="str">
            <v>09702</v>
          </cell>
          <cell r="N2138">
            <v>7285</v>
          </cell>
          <cell r="P2138">
            <v>4249</v>
          </cell>
        </row>
        <row r="2139">
          <cell r="D2139" t="str">
            <v>UKF</v>
          </cell>
          <cell r="F2139" t="str">
            <v>077 12 05</v>
          </cell>
          <cell r="G2139" t="str">
            <v>09702</v>
          </cell>
          <cell r="N2139">
            <v>5153</v>
          </cell>
          <cell r="P2139">
            <v>3005</v>
          </cell>
        </row>
        <row r="2140">
          <cell r="D2140" t="str">
            <v>UCM</v>
          </cell>
          <cell r="F2140" t="str">
            <v>077 12 05</v>
          </cell>
          <cell r="G2140" t="str">
            <v>09702</v>
          </cell>
          <cell r="N2140">
            <v>3435</v>
          </cell>
          <cell r="P2140">
            <v>2003</v>
          </cell>
        </row>
        <row r="2141">
          <cell r="D2141" t="str">
            <v>UK</v>
          </cell>
          <cell r="F2141" t="str">
            <v>077 12 05</v>
          </cell>
          <cell r="G2141" t="str">
            <v>09702</v>
          </cell>
          <cell r="N2141">
            <v>6277</v>
          </cell>
          <cell r="P2141">
            <v>3661</v>
          </cell>
        </row>
        <row r="2142">
          <cell r="D2142" t="str">
            <v>VŠVU</v>
          </cell>
          <cell r="F2142" t="str">
            <v>077 12 05</v>
          </cell>
          <cell r="G2142" t="str">
            <v>09702</v>
          </cell>
          <cell r="N2142">
            <v>10268</v>
          </cell>
          <cell r="P2142">
            <v>5988</v>
          </cell>
        </row>
        <row r="2143">
          <cell r="D2143" t="str">
            <v>VŠVU</v>
          </cell>
          <cell r="F2143" t="str">
            <v>077 12 05</v>
          </cell>
          <cell r="G2143" t="str">
            <v>09702</v>
          </cell>
          <cell r="N2143">
            <v>9681</v>
          </cell>
          <cell r="P2143">
            <v>5645</v>
          </cell>
        </row>
        <row r="2144">
          <cell r="D2144" t="str">
            <v>PU</v>
          </cell>
          <cell r="F2144" t="str">
            <v>077 12 05</v>
          </cell>
          <cell r="G2144" t="str">
            <v>09702</v>
          </cell>
          <cell r="N2144">
            <v>7092</v>
          </cell>
          <cell r="P2144">
            <v>4137</v>
          </cell>
        </row>
        <row r="2145">
          <cell r="D2145" t="str">
            <v>VŠVU</v>
          </cell>
          <cell r="F2145" t="str">
            <v>077 12 05</v>
          </cell>
          <cell r="G2145" t="str">
            <v>09702</v>
          </cell>
          <cell r="N2145">
            <v>12511</v>
          </cell>
          <cell r="P2145">
            <v>7296</v>
          </cell>
        </row>
        <row r="2146">
          <cell r="D2146" t="str">
            <v>VŠMU</v>
          </cell>
          <cell r="F2146" t="str">
            <v>077 12 05</v>
          </cell>
          <cell r="G2146" t="str">
            <v>09702</v>
          </cell>
          <cell r="N2146">
            <v>5120</v>
          </cell>
          <cell r="P2146">
            <v>2985</v>
          </cell>
        </row>
        <row r="2147">
          <cell r="D2147" t="str">
            <v>VŠVU</v>
          </cell>
          <cell r="F2147" t="str">
            <v>077 12 05</v>
          </cell>
          <cell r="G2147" t="str">
            <v>09702</v>
          </cell>
          <cell r="N2147">
            <v>11709</v>
          </cell>
          <cell r="P2147">
            <v>6828</v>
          </cell>
        </row>
        <row r="2148">
          <cell r="D2148" t="str">
            <v>UK</v>
          </cell>
          <cell r="F2148" t="str">
            <v>077 12 05</v>
          </cell>
          <cell r="G2148" t="str">
            <v>09702</v>
          </cell>
          <cell r="N2148">
            <v>9066</v>
          </cell>
          <cell r="P2148">
            <v>5287</v>
          </cell>
        </row>
        <row r="2149">
          <cell r="D2149" t="str">
            <v>PU</v>
          </cell>
          <cell r="F2149" t="str">
            <v>077 12 05</v>
          </cell>
          <cell r="G2149" t="str">
            <v>09702</v>
          </cell>
          <cell r="N2149">
            <v>7731</v>
          </cell>
          <cell r="P2149">
            <v>4509</v>
          </cell>
        </row>
        <row r="2150">
          <cell r="D2150" t="str">
            <v>PU</v>
          </cell>
          <cell r="F2150" t="str">
            <v>077 12 05</v>
          </cell>
          <cell r="G2150" t="str">
            <v>09702</v>
          </cell>
          <cell r="N2150">
            <v>17136</v>
          </cell>
          <cell r="P2150">
            <v>9996</v>
          </cell>
        </row>
        <row r="2151">
          <cell r="D2151" t="str">
            <v>VŠVU</v>
          </cell>
          <cell r="F2151" t="str">
            <v>077 12 05</v>
          </cell>
          <cell r="G2151" t="str">
            <v>09702</v>
          </cell>
          <cell r="N2151">
            <v>10590</v>
          </cell>
          <cell r="P2151">
            <v>6176</v>
          </cell>
        </row>
        <row r="2152">
          <cell r="D2152" t="str">
            <v>VŠMU</v>
          </cell>
          <cell r="F2152" t="str">
            <v>077 12 05</v>
          </cell>
          <cell r="G2152" t="str">
            <v>09702</v>
          </cell>
          <cell r="N2152">
            <v>5298</v>
          </cell>
          <cell r="P2152">
            <v>3089</v>
          </cell>
        </row>
        <row r="2153">
          <cell r="D2153" t="str">
            <v>STU</v>
          </cell>
          <cell r="F2153" t="str">
            <v>077 12 05</v>
          </cell>
          <cell r="G2153" t="str">
            <v>09702</v>
          </cell>
          <cell r="N2153">
            <v>6679</v>
          </cell>
          <cell r="P2153">
            <v>3894</v>
          </cell>
        </row>
        <row r="2154">
          <cell r="D2154" t="str">
            <v>VŠMU</v>
          </cell>
          <cell r="F2154" t="str">
            <v>077 12 05</v>
          </cell>
          <cell r="G2154" t="str">
            <v>09702</v>
          </cell>
          <cell r="N2154">
            <v>4826</v>
          </cell>
          <cell r="P2154">
            <v>2814</v>
          </cell>
        </row>
        <row r="2155">
          <cell r="D2155" t="str">
            <v>STU</v>
          </cell>
          <cell r="F2155" t="str">
            <v>077 12 05</v>
          </cell>
          <cell r="G2155" t="str">
            <v>09702</v>
          </cell>
          <cell r="N2155">
            <v>8428</v>
          </cell>
          <cell r="P2155">
            <v>4915</v>
          </cell>
        </row>
        <row r="2156">
          <cell r="D2156" t="str">
            <v>VŠVU</v>
          </cell>
          <cell r="F2156" t="str">
            <v>077 12 05</v>
          </cell>
          <cell r="G2156" t="str">
            <v>09702</v>
          </cell>
          <cell r="N2156">
            <v>10350</v>
          </cell>
          <cell r="P2156">
            <v>6036</v>
          </cell>
        </row>
        <row r="2157">
          <cell r="D2157" t="str">
            <v>STU</v>
          </cell>
          <cell r="F2157" t="str">
            <v>077 12 05</v>
          </cell>
          <cell r="G2157" t="str">
            <v>09702</v>
          </cell>
          <cell r="N2157">
            <v>4504</v>
          </cell>
          <cell r="P2157">
            <v>2626</v>
          </cell>
        </row>
        <row r="2158">
          <cell r="D2158" t="str">
            <v>VŠMU</v>
          </cell>
          <cell r="F2158" t="str">
            <v>077 12 05</v>
          </cell>
          <cell r="G2158" t="str">
            <v>09702</v>
          </cell>
          <cell r="N2158">
            <v>4667</v>
          </cell>
          <cell r="P2158">
            <v>2720</v>
          </cell>
        </row>
        <row r="2159">
          <cell r="D2159" t="str">
            <v>UKF</v>
          </cell>
          <cell r="F2159" t="str">
            <v>077 12 05</v>
          </cell>
          <cell r="G2159" t="str">
            <v>09702</v>
          </cell>
          <cell r="N2159">
            <v>2811</v>
          </cell>
          <cell r="P2159">
            <v>1639</v>
          </cell>
        </row>
        <row r="2160">
          <cell r="D2160" t="str">
            <v>KU</v>
          </cell>
          <cell r="F2160" t="str">
            <v>077 12 05</v>
          </cell>
          <cell r="G2160" t="str">
            <v>09702</v>
          </cell>
          <cell r="N2160">
            <v>4216</v>
          </cell>
          <cell r="P2160">
            <v>2458</v>
          </cell>
        </row>
        <row r="2161">
          <cell r="D2161" t="str">
            <v>UK</v>
          </cell>
          <cell r="F2161" t="str">
            <v>077 12 05</v>
          </cell>
          <cell r="G2161" t="str">
            <v>09702</v>
          </cell>
          <cell r="N2161">
            <v>2811</v>
          </cell>
          <cell r="P2161">
            <v>1639</v>
          </cell>
        </row>
        <row r="2162">
          <cell r="D2162" t="str">
            <v>STU</v>
          </cell>
          <cell r="F2162" t="str">
            <v>077 12 05</v>
          </cell>
          <cell r="G2162" t="str">
            <v>09702</v>
          </cell>
          <cell r="N2162">
            <v>2899</v>
          </cell>
          <cell r="P2162">
            <v>1689</v>
          </cell>
        </row>
        <row r="2163">
          <cell r="D2163" t="str">
            <v>TUKE</v>
          </cell>
          <cell r="F2163" t="str">
            <v>077 12 05</v>
          </cell>
          <cell r="G2163" t="str">
            <v>09702</v>
          </cell>
          <cell r="N2163">
            <v>10570</v>
          </cell>
          <cell r="P2163">
            <v>6164</v>
          </cell>
        </row>
        <row r="2164">
          <cell r="D2164" t="str">
            <v>PU</v>
          </cell>
          <cell r="F2164" t="str">
            <v>077 15 02</v>
          </cell>
          <cell r="G2164" t="str">
            <v>09413</v>
          </cell>
          <cell r="N2164">
            <v>-20370</v>
          </cell>
          <cell r="P2164">
            <v>-20370</v>
          </cell>
        </row>
        <row r="2165">
          <cell r="D2165" t="str">
            <v>UK</v>
          </cell>
          <cell r="F2165" t="str">
            <v>077 15 02</v>
          </cell>
          <cell r="G2165" t="str">
            <v>09413</v>
          </cell>
          <cell r="N2165">
            <v>-5120</v>
          </cell>
          <cell r="P2165">
            <v>-5120</v>
          </cell>
        </row>
        <row r="2166">
          <cell r="D2166" t="str">
            <v>TUKE</v>
          </cell>
          <cell r="F2166" t="str">
            <v>077 15 02</v>
          </cell>
          <cell r="G2166" t="str">
            <v>09413</v>
          </cell>
          <cell r="N2166">
            <v>-300</v>
          </cell>
          <cell r="P2166">
            <v>-300</v>
          </cell>
        </row>
        <row r="2167">
          <cell r="D2167" t="str">
            <v>STU</v>
          </cell>
          <cell r="F2167" t="str">
            <v>077 15 02</v>
          </cell>
          <cell r="G2167" t="str">
            <v>09413</v>
          </cell>
          <cell r="N2167">
            <v>-898</v>
          </cell>
          <cell r="P2167">
            <v>-898</v>
          </cell>
        </row>
        <row r="2168">
          <cell r="D2168" t="str">
            <v>UK</v>
          </cell>
          <cell r="F2168" t="str">
            <v>077 15 02</v>
          </cell>
          <cell r="G2168" t="str">
            <v>09413</v>
          </cell>
          <cell r="N2168">
            <v>-22351</v>
          </cell>
          <cell r="P2168">
            <v>-22351</v>
          </cell>
        </row>
        <row r="2169">
          <cell r="D2169" t="str">
            <v>UMB</v>
          </cell>
          <cell r="F2169" t="str">
            <v>077 15 02</v>
          </cell>
          <cell r="G2169" t="str">
            <v>09413</v>
          </cell>
          <cell r="N2169">
            <v>-945</v>
          </cell>
          <cell r="P2169">
            <v>-945</v>
          </cell>
        </row>
        <row r="2170">
          <cell r="D2170" t="str">
            <v>TUKE</v>
          </cell>
          <cell r="F2170" t="str">
            <v>077 15 02</v>
          </cell>
          <cell r="G2170" t="str">
            <v>09413</v>
          </cell>
          <cell r="N2170">
            <v>-300</v>
          </cell>
          <cell r="P2170">
            <v>-300</v>
          </cell>
        </row>
        <row r="2171">
          <cell r="D2171" t="str">
            <v>TUZVO</v>
          </cell>
          <cell r="F2171" t="str">
            <v>077 15 02</v>
          </cell>
          <cell r="G2171" t="str">
            <v>09413</v>
          </cell>
          <cell r="N2171">
            <v>-250</v>
          </cell>
          <cell r="P2171">
            <v>-250</v>
          </cell>
        </row>
        <row r="2172">
          <cell r="D2172" t="str">
            <v>STU</v>
          </cell>
          <cell r="F2172" t="str">
            <v>077 15 02</v>
          </cell>
          <cell r="G2172" t="str">
            <v>09413</v>
          </cell>
          <cell r="N2172">
            <v>-2311</v>
          </cell>
          <cell r="P2172">
            <v>-2311</v>
          </cell>
        </row>
        <row r="2173">
          <cell r="D2173" t="str">
            <v>UK</v>
          </cell>
          <cell r="F2173" t="str">
            <v>077 19 01</v>
          </cell>
          <cell r="G2173" t="str">
            <v>09413</v>
          </cell>
          <cell r="P2173">
            <v>300000</v>
          </cell>
        </row>
        <row r="2174">
          <cell r="D2174" t="str">
            <v>UK</v>
          </cell>
          <cell r="F2174" t="str">
            <v>077 19 01</v>
          </cell>
          <cell r="G2174" t="str">
            <v>09413</v>
          </cell>
          <cell r="P2174">
            <v>150000</v>
          </cell>
        </row>
        <row r="2175">
          <cell r="D2175" t="str">
            <v>UK</v>
          </cell>
          <cell r="F2175" t="str">
            <v>077 19 01</v>
          </cell>
          <cell r="G2175" t="str">
            <v>09413</v>
          </cell>
          <cell r="P2175">
            <v>120000</v>
          </cell>
        </row>
        <row r="2176">
          <cell r="D2176" t="str">
            <v>UK</v>
          </cell>
          <cell r="F2176" t="str">
            <v>077 19 01</v>
          </cell>
          <cell r="G2176" t="str">
            <v>09413</v>
          </cell>
          <cell r="P2176">
            <v>360000</v>
          </cell>
        </row>
        <row r="2177">
          <cell r="D2177" t="str">
            <v>UK</v>
          </cell>
          <cell r="F2177" t="str">
            <v>077 19 01</v>
          </cell>
          <cell r="G2177" t="str">
            <v>09413</v>
          </cell>
          <cell r="P2177">
            <v>590000</v>
          </cell>
        </row>
        <row r="2178">
          <cell r="D2178" t="str">
            <v>UK</v>
          </cell>
          <cell r="F2178" t="str">
            <v>077 19 01</v>
          </cell>
          <cell r="G2178" t="str">
            <v>09413</v>
          </cell>
          <cell r="P2178">
            <v>200000</v>
          </cell>
        </row>
        <row r="2179">
          <cell r="D2179" t="str">
            <v>UK</v>
          </cell>
          <cell r="F2179" t="str">
            <v>077 19 01</v>
          </cell>
          <cell r="G2179" t="str">
            <v>09413</v>
          </cell>
          <cell r="P2179">
            <v>130000</v>
          </cell>
        </row>
        <row r="2180">
          <cell r="D2180" t="str">
            <v>UPJŠ</v>
          </cell>
          <cell r="F2180" t="str">
            <v>077 19 01</v>
          </cell>
          <cell r="G2180" t="str">
            <v>09413</v>
          </cell>
          <cell r="P2180">
            <v>150000</v>
          </cell>
        </row>
        <row r="2181">
          <cell r="D2181" t="str">
            <v>UPJŠ</v>
          </cell>
          <cell r="F2181" t="str">
            <v>077 19 01</v>
          </cell>
          <cell r="G2181" t="str">
            <v>09413</v>
          </cell>
          <cell r="P2181">
            <v>300000</v>
          </cell>
        </row>
        <row r="2182">
          <cell r="D2182" t="str">
            <v>UPJŠ</v>
          </cell>
          <cell r="F2182" t="str">
            <v>077 19 01</v>
          </cell>
          <cell r="G2182" t="str">
            <v>09413</v>
          </cell>
          <cell r="P2182">
            <v>350000</v>
          </cell>
        </row>
        <row r="2183">
          <cell r="D2183" t="str">
            <v>UPJŠ</v>
          </cell>
          <cell r="F2183" t="str">
            <v>077 19 01</v>
          </cell>
          <cell r="G2183" t="str">
            <v>09413</v>
          </cell>
          <cell r="P2183">
            <v>50000</v>
          </cell>
        </row>
        <row r="2184">
          <cell r="D2184" t="str">
            <v>UPJŠ</v>
          </cell>
          <cell r="F2184" t="str">
            <v>077 19 01</v>
          </cell>
          <cell r="G2184" t="str">
            <v>09413</v>
          </cell>
          <cell r="P2184">
            <v>100000</v>
          </cell>
        </row>
        <row r="2185">
          <cell r="D2185" t="str">
            <v>PU</v>
          </cell>
          <cell r="F2185" t="str">
            <v>077 19 01</v>
          </cell>
          <cell r="G2185" t="str">
            <v>09413</v>
          </cell>
          <cell r="P2185">
            <v>100000</v>
          </cell>
        </row>
        <row r="2186">
          <cell r="D2186" t="str">
            <v>PU</v>
          </cell>
          <cell r="F2186" t="str">
            <v>077 19 01</v>
          </cell>
          <cell r="G2186" t="str">
            <v>09413</v>
          </cell>
          <cell r="P2186">
            <v>50000</v>
          </cell>
        </row>
        <row r="2187">
          <cell r="D2187" t="str">
            <v>PU</v>
          </cell>
          <cell r="F2187" t="str">
            <v>077 19 01</v>
          </cell>
          <cell r="G2187" t="str">
            <v>09413</v>
          </cell>
          <cell r="P2187">
            <v>300000</v>
          </cell>
        </row>
        <row r="2188">
          <cell r="D2188" t="str">
            <v>UCM</v>
          </cell>
          <cell r="F2188" t="str">
            <v>077 19 01</v>
          </cell>
          <cell r="G2188" t="str">
            <v>09413</v>
          </cell>
          <cell r="P2188">
            <v>100000</v>
          </cell>
        </row>
        <row r="2189">
          <cell r="D2189" t="str">
            <v>UCM</v>
          </cell>
          <cell r="F2189" t="str">
            <v>077 19 01</v>
          </cell>
          <cell r="G2189" t="str">
            <v>09413</v>
          </cell>
          <cell r="P2189">
            <v>100000</v>
          </cell>
        </row>
        <row r="2190">
          <cell r="D2190" t="str">
            <v>UCM</v>
          </cell>
          <cell r="F2190" t="str">
            <v>077 19 01</v>
          </cell>
          <cell r="G2190" t="str">
            <v>09413</v>
          </cell>
          <cell r="P2190">
            <v>400000</v>
          </cell>
        </row>
        <row r="2191">
          <cell r="D2191" t="str">
            <v>UVLF</v>
          </cell>
          <cell r="F2191" t="str">
            <v>077 19 01</v>
          </cell>
          <cell r="G2191" t="str">
            <v>09413</v>
          </cell>
          <cell r="P2191">
            <v>40000</v>
          </cell>
        </row>
        <row r="2192">
          <cell r="D2192" t="str">
            <v>UVLF</v>
          </cell>
          <cell r="F2192" t="str">
            <v>077 19 01</v>
          </cell>
          <cell r="G2192" t="str">
            <v>09413</v>
          </cell>
          <cell r="P2192">
            <v>250000</v>
          </cell>
        </row>
        <row r="2193">
          <cell r="D2193" t="str">
            <v>UVLF</v>
          </cell>
          <cell r="F2193" t="str">
            <v>077 19 01</v>
          </cell>
          <cell r="G2193" t="str">
            <v>09413</v>
          </cell>
          <cell r="P2193">
            <v>40000</v>
          </cell>
        </row>
        <row r="2194">
          <cell r="D2194" t="str">
            <v>UKF</v>
          </cell>
          <cell r="F2194" t="str">
            <v>077 19 01</v>
          </cell>
          <cell r="G2194" t="str">
            <v>09413</v>
          </cell>
          <cell r="P2194">
            <v>400000</v>
          </cell>
        </row>
        <row r="2195">
          <cell r="D2195" t="str">
            <v>UKF</v>
          </cell>
          <cell r="F2195" t="str">
            <v>077 19 01</v>
          </cell>
          <cell r="G2195" t="str">
            <v>09413</v>
          </cell>
          <cell r="P2195">
            <v>50000</v>
          </cell>
        </row>
        <row r="2196">
          <cell r="D2196" t="str">
            <v>UMB</v>
          </cell>
          <cell r="F2196" t="str">
            <v>077 19 01</v>
          </cell>
          <cell r="G2196" t="str">
            <v>09413</v>
          </cell>
          <cell r="P2196">
            <v>440000</v>
          </cell>
        </row>
        <row r="2197">
          <cell r="D2197" t="str">
            <v>UMB</v>
          </cell>
          <cell r="F2197" t="str">
            <v>077 19 01</v>
          </cell>
          <cell r="G2197" t="str">
            <v>09413</v>
          </cell>
          <cell r="P2197">
            <v>100000</v>
          </cell>
        </row>
        <row r="2198">
          <cell r="D2198" t="str">
            <v>UMB</v>
          </cell>
          <cell r="F2198" t="str">
            <v>077 19 01</v>
          </cell>
          <cell r="G2198" t="str">
            <v>09413</v>
          </cell>
          <cell r="P2198">
            <v>110000</v>
          </cell>
        </row>
        <row r="2199">
          <cell r="D2199" t="str">
            <v>TVU</v>
          </cell>
          <cell r="F2199" t="str">
            <v>077 19 01</v>
          </cell>
          <cell r="G2199" t="str">
            <v>09413</v>
          </cell>
          <cell r="P2199">
            <v>200000</v>
          </cell>
        </row>
        <row r="2200">
          <cell r="D2200" t="str">
            <v>TVU</v>
          </cell>
          <cell r="F2200" t="str">
            <v>077 19 01</v>
          </cell>
          <cell r="G2200" t="str">
            <v>09413</v>
          </cell>
          <cell r="P2200">
            <v>40000</v>
          </cell>
        </row>
        <row r="2201">
          <cell r="D2201" t="str">
            <v>STU</v>
          </cell>
          <cell r="F2201" t="str">
            <v>077 19 01</v>
          </cell>
          <cell r="G2201" t="str">
            <v>09413</v>
          </cell>
          <cell r="P2201">
            <v>350000</v>
          </cell>
        </row>
        <row r="2202">
          <cell r="D2202" t="str">
            <v>STU</v>
          </cell>
          <cell r="F2202" t="str">
            <v>077 19 01</v>
          </cell>
          <cell r="G2202" t="str">
            <v>09413</v>
          </cell>
          <cell r="P2202">
            <v>100000</v>
          </cell>
        </row>
        <row r="2203">
          <cell r="D2203" t="str">
            <v>STU</v>
          </cell>
          <cell r="F2203" t="str">
            <v>077 19 01</v>
          </cell>
          <cell r="G2203" t="str">
            <v>09413</v>
          </cell>
          <cell r="P2203">
            <v>100000</v>
          </cell>
        </row>
        <row r="2204">
          <cell r="D2204" t="str">
            <v>STU</v>
          </cell>
          <cell r="F2204" t="str">
            <v>077 19 01</v>
          </cell>
          <cell r="G2204" t="str">
            <v>09413</v>
          </cell>
          <cell r="P2204">
            <v>20000</v>
          </cell>
        </row>
        <row r="2205">
          <cell r="D2205" t="str">
            <v>STU</v>
          </cell>
          <cell r="F2205" t="str">
            <v>077 19 01</v>
          </cell>
          <cell r="G2205" t="str">
            <v>09413</v>
          </cell>
          <cell r="P2205">
            <v>68000</v>
          </cell>
        </row>
        <row r="2206">
          <cell r="D2206" t="str">
            <v>STU</v>
          </cell>
          <cell r="F2206" t="str">
            <v>077 19 01</v>
          </cell>
          <cell r="G2206" t="str">
            <v>09413</v>
          </cell>
          <cell r="P2206">
            <v>134000</v>
          </cell>
        </row>
        <row r="2207">
          <cell r="D2207" t="str">
            <v>STU</v>
          </cell>
          <cell r="F2207" t="str">
            <v>077 19 01</v>
          </cell>
          <cell r="G2207" t="str">
            <v>09413</v>
          </cell>
          <cell r="P2207">
            <v>86000</v>
          </cell>
        </row>
        <row r="2208">
          <cell r="D2208" t="str">
            <v>STU</v>
          </cell>
          <cell r="F2208" t="str">
            <v>077 19 01</v>
          </cell>
          <cell r="G2208" t="str">
            <v>09413</v>
          </cell>
          <cell r="P2208">
            <v>70000</v>
          </cell>
        </row>
        <row r="2209">
          <cell r="D2209" t="str">
            <v>STU</v>
          </cell>
          <cell r="F2209" t="str">
            <v>077 19 01</v>
          </cell>
          <cell r="G2209" t="str">
            <v>09413</v>
          </cell>
          <cell r="P2209">
            <v>20000</v>
          </cell>
        </row>
        <row r="2210">
          <cell r="D2210" t="str">
            <v>STU</v>
          </cell>
          <cell r="F2210" t="str">
            <v>077 19 01</v>
          </cell>
          <cell r="G2210" t="str">
            <v>09413</v>
          </cell>
          <cell r="P2210">
            <v>68000</v>
          </cell>
        </row>
        <row r="2211">
          <cell r="D2211" t="str">
            <v>STU</v>
          </cell>
          <cell r="F2211" t="str">
            <v>077 19 01</v>
          </cell>
          <cell r="G2211" t="str">
            <v>09413</v>
          </cell>
          <cell r="P2211">
            <v>54000</v>
          </cell>
        </row>
        <row r="2212">
          <cell r="D2212" t="str">
            <v>TUKE</v>
          </cell>
          <cell r="F2212" t="str">
            <v>077 19 01</v>
          </cell>
          <cell r="G2212" t="str">
            <v>09413</v>
          </cell>
          <cell r="P2212">
            <v>200000</v>
          </cell>
        </row>
        <row r="2213">
          <cell r="D2213" t="str">
            <v>TUKE</v>
          </cell>
          <cell r="F2213" t="str">
            <v>077 19 01</v>
          </cell>
          <cell r="G2213" t="str">
            <v>09413</v>
          </cell>
          <cell r="P2213">
            <v>200000</v>
          </cell>
        </row>
        <row r="2214">
          <cell r="D2214" t="str">
            <v>TUKE</v>
          </cell>
          <cell r="F2214" t="str">
            <v>077 19 01</v>
          </cell>
          <cell r="G2214" t="str">
            <v>09413</v>
          </cell>
          <cell r="P2214">
            <v>100000</v>
          </cell>
        </row>
        <row r="2215">
          <cell r="D2215" t="str">
            <v>TUKE</v>
          </cell>
          <cell r="F2215" t="str">
            <v>077 19 01</v>
          </cell>
          <cell r="G2215" t="str">
            <v>09413</v>
          </cell>
          <cell r="P2215">
            <v>100000</v>
          </cell>
        </row>
        <row r="2216">
          <cell r="D2216" t="str">
            <v>TUKE</v>
          </cell>
          <cell r="F2216" t="str">
            <v>077 19 01</v>
          </cell>
          <cell r="G2216" t="str">
            <v>09413</v>
          </cell>
          <cell r="P2216">
            <v>100000</v>
          </cell>
        </row>
        <row r="2217">
          <cell r="D2217" t="str">
            <v>TUKE</v>
          </cell>
          <cell r="F2217" t="str">
            <v>077 19 01</v>
          </cell>
          <cell r="G2217" t="str">
            <v>09413</v>
          </cell>
          <cell r="P2217">
            <v>70000</v>
          </cell>
        </row>
        <row r="2218">
          <cell r="D2218" t="str">
            <v>TUKE</v>
          </cell>
          <cell r="F2218" t="str">
            <v>077 19 01</v>
          </cell>
          <cell r="G2218" t="str">
            <v>09413</v>
          </cell>
          <cell r="P2218">
            <v>80000</v>
          </cell>
        </row>
        <row r="2219">
          <cell r="D2219" t="str">
            <v>TUKE</v>
          </cell>
          <cell r="F2219" t="str">
            <v>077 19 01</v>
          </cell>
          <cell r="G2219" t="str">
            <v>09413</v>
          </cell>
          <cell r="P2219">
            <v>80000</v>
          </cell>
        </row>
        <row r="2220">
          <cell r="D2220" t="str">
            <v>ŽU</v>
          </cell>
          <cell r="F2220" t="str">
            <v>077 19 01</v>
          </cell>
          <cell r="G2220" t="str">
            <v>09413</v>
          </cell>
          <cell r="P2220">
            <v>110000</v>
          </cell>
        </row>
        <row r="2221">
          <cell r="D2221" t="str">
            <v>ŽU</v>
          </cell>
          <cell r="F2221" t="str">
            <v>077 19 01</v>
          </cell>
          <cell r="G2221" t="str">
            <v>09413</v>
          </cell>
          <cell r="P2221">
            <v>200000</v>
          </cell>
        </row>
        <row r="2222">
          <cell r="D2222" t="str">
            <v>ŽU</v>
          </cell>
          <cell r="F2222" t="str">
            <v>077 19 01</v>
          </cell>
          <cell r="G2222" t="str">
            <v>09413</v>
          </cell>
          <cell r="P2222">
            <v>180000</v>
          </cell>
        </row>
        <row r="2223">
          <cell r="D2223" t="str">
            <v>TUAD</v>
          </cell>
          <cell r="F2223" t="str">
            <v>077 19 01</v>
          </cell>
          <cell r="G2223" t="str">
            <v>09413</v>
          </cell>
          <cell r="P2223">
            <v>200000</v>
          </cell>
        </row>
        <row r="2224">
          <cell r="D2224" t="str">
            <v>TUAD</v>
          </cell>
          <cell r="F2224" t="str">
            <v>077 19 01</v>
          </cell>
          <cell r="G2224" t="str">
            <v>09413</v>
          </cell>
          <cell r="P2224">
            <v>300000</v>
          </cell>
        </row>
        <row r="2225">
          <cell r="D2225" t="str">
            <v>EU</v>
          </cell>
          <cell r="F2225" t="str">
            <v>077 19 01</v>
          </cell>
          <cell r="G2225" t="str">
            <v>09413</v>
          </cell>
          <cell r="P2225">
            <v>400000</v>
          </cell>
        </row>
        <row r="2226">
          <cell r="D2226" t="str">
            <v>EU</v>
          </cell>
          <cell r="F2226" t="str">
            <v>077 19 01</v>
          </cell>
          <cell r="G2226" t="str">
            <v>09413</v>
          </cell>
          <cell r="P2226">
            <v>150000</v>
          </cell>
        </row>
        <row r="2227">
          <cell r="D2227" t="str">
            <v>EU</v>
          </cell>
          <cell r="F2227" t="str">
            <v>077 19 01</v>
          </cell>
          <cell r="G2227" t="str">
            <v>09413</v>
          </cell>
          <cell r="P2227">
            <v>300000</v>
          </cell>
        </row>
        <row r="2228">
          <cell r="D2228" t="str">
            <v>EU</v>
          </cell>
          <cell r="F2228" t="str">
            <v>077 19 01</v>
          </cell>
          <cell r="G2228" t="str">
            <v>09413</v>
          </cell>
          <cell r="P2228">
            <v>150000</v>
          </cell>
        </row>
        <row r="2229">
          <cell r="D2229" t="str">
            <v>EU</v>
          </cell>
          <cell r="F2229" t="str">
            <v>077 19 01</v>
          </cell>
          <cell r="G2229" t="str">
            <v>09413</v>
          </cell>
          <cell r="P2229">
            <v>500000</v>
          </cell>
        </row>
        <row r="2230">
          <cell r="D2230" t="str">
            <v>SPU</v>
          </cell>
          <cell r="F2230" t="str">
            <v>077 19 01</v>
          </cell>
          <cell r="G2230" t="str">
            <v>09413</v>
          </cell>
          <cell r="P2230">
            <v>460000</v>
          </cell>
        </row>
        <row r="2231">
          <cell r="D2231" t="str">
            <v>TUZVO</v>
          </cell>
          <cell r="F2231" t="str">
            <v>077 19 01</v>
          </cell>
          <cell r="G2231" t="str">
            <v>09413</v>
          </cell>
          <cell r="P2231">
            <v>150000</v>
          </cell>
        </row>
        <row r="2232">
          <cell r="D2232" t="str">
            <v>TUZVO</v>
          </cell>
          <cell r="F2232" t="str">
            <v>077 19 01</v>
          </cell>
          <cell r="G2232" t="str">
            <v>09413</v>
          </cell>
          <cell r="P2232">
            <v>200000</v>
          </cell>
        </row>
        <row r="2233">
          <cell r="D2233" t="str">
            <v>TUZVO</v>
          </cell>
          <cell r="F2233" t="str">
            <v>077 19 01</v>
          </cell>
          <cell r="G2233" t="str">
            <v>09413</v>
          </cell>
          <cell r="P2233">
            <v>100000</v>
          </cell>
        </row>
        <row r="2234">
          <cell r="D2234" t="str">
            <v>TUZVO</v>
          </cell>
          <cell r="F2234" t="str">
            <v>077 19 01</v>
          </cell>
          <cell r="G2234" t="str">
            <v>09413</v>
          </cell>
          <cell r="P2234">
            <v>50000</v>
          </cell>
        </row>
        <row r="2235">
          <cell r="D2235" t="str">
            <v>VŠMU</v>
          </cell>
          <cell r="F2235" t="str">
            <v>077 19 01</v>
          </cell>
          <cell r="G2235" t="str">
            <v>09413</v>
          </cell>
          <cell r="P2235">
            <v>200000</v>
          </cell>
        </row>
        <row r="2236">
          <cell r="D2236" t="str">
            <v>VŠMU</v>
          </cell>
          <cell r="F2236" t="str">
            <v>077 19 01</v>
          </cell>
          <cell r="G2236" t="str">
            <v>09413</v>
          </cell>
          <cell r="P2236">
            <v>50000</v>
          </cell>
        </row>
        <row r="2237">
          <cell r="D2237" t="str">
            <v>VŠVU</v>
          </cell>
          <cell r="F2237" t="str">
            <v>077 19 01</v>
          </cell>
          <cell r="G2237" t="str">
            <v>09413</v>
          </cell>
          <cell r="P2237">
            <v>100000</v>
          </cell>
        </row>
        <row r="2238">
          <cell r="D2238" t="str">
            <v>AU</v>
          </cell>
          <cell r="F2238" t="str">
            <v>077 19 01</v>
          </cell>
          <cell r="G2238" t="str">
            <v>09413</v>
          </cell>
          <cell r="P2238">
            <v>80000</v>
          </cell>
        </row>
        <row r="2239">
          <cell r="D2239" t="str">
            <v>AU</v>
          </cell>
          <cell r="F2239" t="str">
            <v>077 19 01</v>
          </cell>
          <cell r="G2239" t="str">
            <v>09413</v>
          </cell>
          <cell r="P2239">
            <v>50000</v>
          </cell>
        </row>
        <row r="2240">
          <cell r="D2240" t="str">
            <v>AU</v>
          </cell>
          <cell r="F2240" t="str">
            <v>077 19 01</v>
          </cell>
          <cell r="G2240" t="str">
            <v>09413</v>
          </cell>
          <cell r="P2240">
            <v>30000</v>
          </cell>
        </row>
        <row r="2241">
          <cell r="D2241" t="str">
            <v>KU</v>
          </cell>
          <cell r="F2241" t="str">
            <v>077 19 01</v>
          </cell>
          <cell r="G2241" t="str">
            <v>09413</v>
          </cell>
          <cell r="P2241">
            <v>95000</v>
          </cell>
        </row>
        <row r="2242">
          <cell r="D2242" t="str">
            <v>KU</v>
          </cell>
          <cell r="F2242" t="str">
            <v>077 19 01</v>
          </cell>
          <cell r="G2242" t="str">
            <v>09413</v>
          </cell>
          <cell r="P2242">
            <v>300000</v>
          </cell>
        </row>
        <row r="2243">
          <cell r="D2243" t="str">
            <v>KU</v>
          </cell>
          <cell r="F2243" t="str">
            <v>077 19 01</v>
          </cell>
          <cell r="G2243" t="str">
            <v>09413</v>
          </cell>
          <cell r="P2243">
            <v>5000</v>
          </cell>
        </row>
        <row r="2244">
          <cell r="D2244" t="str">
            <v>UJS</v>
          </cell>
          <cell r="F2244" t="str">
            <v>077 19 01</v>
          </cell>
          <cell r="G2244" t="str">
            <v>09413</v>
          </cell>
          <cell r="P2244">
            <v>100000</v>
          </cell>
        </row>
        <row r="2245">
          <cell r="D2245" t="str">
            <v>UK</v>
          </cell>
          <cell r="F2245" t="str">
            <v>077 15 03</v>
          </cell>
          <cell r="G2245" t="str">
            <v>0810</v>
          </cell>
          <cell r="N2245">
            <v>-1153</v>
          </cell>
          <cell r="P2245">
            <v>-1153</v>
          </cell>
        </row>
        <row r="2246">
          <cell r="D2246" t="str">
            <v>UK</v>
          </cell>
          <cell r="F2246" t="str">
            <v>077 11 01</v>
          </cell>
          <cell r="G2246" t="str">
            <v>09413</v>
          </cell>
          <cell r="N2246">
            <v>-173818</v>
          </cell>
          <cell r="P2246">
            <v>-173818</v>
          </cell>
        </row>
        <row r="2247">
          <cell r="D2247" t="str">
            <v>UPJŠ</v>
          </cell>
          <cell r="F2247" t="str">
            <v>077 11 01</v>
          </cell>
          <cell r="G2247" t="str">
            <v>09413</v>
          </cell>
          <cell r="N2247">
            <v>-84483</v>
          </cell>
          <cell r="P2247">
            <v>-84483</v>
          </cell>
        </row>
        <row r="2248">
          <cell r="D2248" t="str">
            <v>UPJŠ</v>
          </cell>
          <cell r="F2248" t="str">
            <v>077 11 01</v>
          </cell>
          <cell r="G2248" t="str">
            <v>09413</v>
          </cell>
          <cell r="N2248">
            <v>623194</v>
          </cell>
          <cell r="P2248">
            <v>623194</v>
          </cell>
        </row>
        <row r="2249">
          <cell r="D2249" t="str">
            <v>UCM</v>
          </cell>
          <cell r="F2249" t="str">
            <v>077 11 01</v>
          </cell>
          <cell r="G2249" t="str">
            <v>09413</v>
          </cell>
          <cell r="N2249">
            <v>-41166</v>
          </cell>
          <cell r="P2249">
            <v>-41166</v>
          </cell>
        </row>
        <row r="2250">
          <cell r="D2250" t="str">
            <v>UVLF</v>
          </cell>
          <cell r="F2250" t="str">
            <v>077 11 01</v>
          </cell>
          <cell r="G2250" t="str">
            <v>09413</v>
          </cell>
          <cell r="N2250">
            <v>-35710</v>
          </cell>
          <cell r="P2250">
            <v>-35710</v>
          </cell>
        </row>
        <row r="2251">
          <cell r="D2251" t="str">
            <v>UKF</v>
          </cell>
          <cell r="F2251" t="str">
            <v>077 11 01</v>
          </cell>
          <cell r="G2251" t="str">
            <v>09413</v>
          </cell>
          <cell r="N2251">
            <v>-69220</v>
          </cell>
          <cell r="P2251">
            <v>-69220</v>
          </cell>
        </row>
        <row r="2252">
          <cell r="D2252" t="str">
            <v>UMB</v>
          </cell>
          <cell r="F2252" t="str">
            <v>077 11 01</v>
          </cell>
          <cell r="G2252" t="str">
            <v>09413</v>
          </cell>
          <cell r="N2252">
            <v>-66943</v>
          </cell>
          <cell r="P2252">
            <v>-66943</v>
          </cell>
        </row>
        <row r="2253">
          <cell r="D2253" t="str">
            <v>TUAD</v>
          </cell>
          <cell r="F2253" t="str">
            <v>077 11 01</v>
          </cell>
          <cell r="G2253" t="str">
            <v>09413</v>
          </cell>
          <cell r="N2253">
            <v>-21672</v>
          </cell>
          <cell r="P2253">
            <v>-21672</v>
          </cell>
        </row>
        <row r="2254">
          <cell r="D2254" t="str">
            <v>EU</v>
          </cell>
          <cell r="F2254" t="str">
            <v>077 11 01</v>
          </cell>
          <cell r="G2254" t="str">
            <v>09413</v>
          </cell>
          <cell r="N2254">
            <v>-51670</v>
          </cell>
          <cell r="P2254">
            <v>-51670</v>
          </cell>
        </row>
        <row r="2255">
          <cell r="D2255" t="str">
            <v>VŠMU</v>
          </cell>
          <cell r="F2255" t="str">
            <v>077 11 01</v>
          </cell>
          <cell r="G2255" t="str">
            <v>09413</v>
          </cell>
          <cell r="N2255">
            <v>-9325</v>
          </cell>
          <cell r="P2255">
            <v>-9325</v>
          </cell>
        </row>
        <row r="2256">
          <cell r="D2256" t="str">
            <v>VŠVU</v>
          </cell>
          <cell r="F2256" t="str">
            <v>077 11 01</v>
          </cell>
          <cell r="G2256" t="str">
            <v>09413</v>
          </cell>
          <cell r="N2256">
            <v>-6003</v>
          </cell>
          <cell r="P2256">
            <v>-6003</v>
          </cell>
        </row>
        <row r="2257">
          <cell r="D2257" t="str">
            <v>AU</v>
          </cell>
          <cell r="F2257" t="str">
            <v>077 11 01</v>
          </cell>
          <cell r="G2257" t="str">
            <v>09413</v>
          </cell>
          <cell r="N2257">
            <v>-13546</v>
          </cell>
          <cell r="P2257">
            <v>-13546</v>
          </cell>
        </row>
        <row r="2258">
          <cell r="D2258" t="str">
            <v>KU</v>
          </cell>
          <cell r="F2258" t="str">
            <v>077 11 01</v>
          </cell>
          <cell r="G2258" t="str">
            <v>09413</v>
          </cell>
          <cell r="N2258">
            <v>-27729</v>
          </cell>
          <cell r="P2258">
            <v>-27729</v>
          </cell>
        </row>
        <row r="2259">
          <cell r="D2259" t="str">
            <v>UJS</v>
          </cell>
          <cell r="F2259" t="str">
            <v>077 11 01</v>
          </cell>
          <cell r="G2259" t="str">
            <v>09413</v>
          </cell>
          <cell r="N2259">
            <v>-21909</v>
          </cell>
          <cell r="P2259">
            <v>-21909</v>
          </cell>
        </row>
        <row r="2260">
          <cell r="D2260" t="str">
            <v>UMB</v>
          </cell>
          <cell r="F2260" t="str">
            <v>077 12 02</v>
          </cell>
          <cell r="G2260" t="str">
            <v>01402</v>
          </cell>
          <cell r="N2260">
            <v>-2491</v>
          </cell>
          <cell r="P2260">
            <v>-2491</v>
          </cell>
        </row>
        <row r="2261">
          <cell r="D2261" t="str">
            <v>TVU</v>
          </cell>
          <cell r="F2261" t="str">
            <v>077 12 02</v>
          </cell>
          <cell r="G2261" t="str">
            <v>01402</v>
          </cell>
          <cell r="N2261">
            <v>2491</v>
          </cell>
          <cell r="P2261">
            <v>2491</v>
          </cell>
        </row>
        <row r="2262">
          <cell r="D2262" t="str">
            <v>UPJŠ</v>
          </cell>
          <cell r="F2262" t="str">
            <v>077 12 02</v>
          </cell>
          <cell r="G2262" t="str">
            <v>01402</v>
          </cell>
          <cell r="N2262">
            <v>-2000</v>
          </cell>
          <cell r="P2262">
            <v>-2000</v>
          </cell>
        </row>
        <row r="2263">
          <cell r="D2263" t="str">
            <v>UMB</v>
          </cell>
          <cell r="F2263" t="str">
            <v>077 12 02</v>
          </cell>
          <cell r="G2263" t="str">
            <v>01402</v>
          </cell>
          <cell r="N2263">
            <v>2000</v>
          </cell>
          <cell r="P2263">
            <v>2000</v>
          </cell>
        </row>
        <row r="2264">
          <cell r="D2264" t="str">
            <v>UK</v>
          </cell>
          <cell r="F2264" t="str">
            <v>077 12 02</v>
          </cell>
          <cell r="G2264" t="str">
            <v>01402</v>
          </cell>
          <cell r="N2264">
            <v>-1209</v>
          </cell>
          <cell r="P2264">
            <v>-1209</v>
          </cell>
        </row>
        <row r="2265">
          <cell r="D2265" t="str">
            <v>UKF</v>
          </cell>
          <cell r="F2265" t="str">
            <v>077 12 02</v>
          </cell>
          <cell r="G2265" t="str">
            <v>01402</v>
          </cell>
          <cell r="N2265">
            <v>1209</v>
          </cell>
          <cell r="P2265">
            <v>1209</v>
          </cell>
        </row>
        <row r="2266">
          <cell r="D2266" t="str">
            <v>UK</v>
          </cell>
          <cell r="F2266" t="str">
            <v>077 12 02</v>
          </cell>
          <cell r="G2266" t="str">
            <v>01402</v>
          </cell>
          <cell r="N2266">
            <v>-2500</v>
          </cell>
          <cell r="P2266">
            <v>-2500</v>
          </cell>
        </row>
        <row r="2267">
          <cell r="D2267" t="str">
            <v>TUZVO</v>
          </cell>
          <cell r="F2267" t="str">
            <v>077 12 02</v>
          </cell>
          <cell r="G2267" t="str">
            <v>01402</v>
          </cell>
          <cell r="N2267">
            <v>2500</v>
          </cell>
          <cell r="P2267">
            <v>2500</v>
          </cell>
        </row>
        <row r="2268">
          <cell r="D2268" t="str">
            <v>UK</v>
          </cell>
          <cell r="F2268" t="str">
            <v>077 12 02</v>
          </cell>
          <cell r="G2268" t="str">
            <v>01402</v>
          </cell>
          <cell r="N2268">
            <v>-3262</v>
          </cell>
          <cell r="P2268">
            <v>-3262</v>
          </cell>
        </row>
        <row r="2269">
          <cell r="D2269" t="str">
            <v>STU</v>
          </cell>
          <cell r="F2269" t="str">
            <v>077 12 02</v>
          </cell>
          <cell r="G2269" t="str">
            <v>01402</v>
          </cell>
          <cell r="N2269">
            <v>3262</v>
          </cell>
          <cell r="P2269">
            <v>3262</v>
          </cell>
        </row>
        <row r="2270">
          <cell r="D2270" t="str">
            <v>UPJŠ</v>
          </cell>
          <cell r="F2270" t="str">
            <v>077 12 02</v>
          </cell>
          <cell r="G2270" t="str">
            <v>01402</v>
          </cell>
          <cell r="N2270">
            <v>-1145</v>
          </cell>
          <cell r="P2270">
            <v>-1145</v>
          </cell>
        </row>
        <row r="2271">
          <cell r="D2271" t="str">
            <v>TUZVO</v>
          </cell>
          <cell r="F2271" t="str">
            <v>077 12 02</v>
          </cell>
          <cell r="G2271" t="str">
            <v>01402</v>
          </cell>
          <cell r="N2271">
            <v>1145</v>
          </cell>
          <cell r="P2271">
            <v>1145</v>
          </cell>
        </row>
        <row r="2272">
          <cell r="D2272" t="str">
            <v>ŽU</v>
          </cell>
          <cell r="F2272" t="str">
            <v>077 12 02</v>
          </cell>
          <cell r="G2272" t="str">
            <v>01402</v>
          </cell>
          <cell r="N2272">
            <v>-4006</v>
          </cell>
          <cell r="P2272">
            <v>-4006</v>
          </cell>
        </row>
        <row r="2273">
          <cell r="D2273" t="str">
            <v>STU</v>
          </cell>
          <cell r="F2273" t="str">
            <v>077 12 02</v>
          </cell>
          <cell r="G2273" t="str">
            <v>01402</v>
          </cell>
          <cell r="N2273">
            <v>4006</v>
          </cell>
          <cell r="P2273">
            <v>4006</v>
          </cell>
        </row>
        <row r="2274">
          <cell r="D2274" t="str">
            <v>PU</v>
          </cell>
          <cell r="F2274" t="str">
            <v>077 12 02</v>
          </cell>
          <cell r="G2274" t="str">
            <v>01402</v>
          </cell>
          <cell r="N2274">
            <v>-500</v>
          </cell>
          <cell r="P2274">
            <v>-500</v>
          </cell>
        </row>
        <row r="2275">
          <cell r="D2275" t="str">
            <v>UPJŠ</v>
          </cell>
          <cell r="F2275" t="str">
            <v>077 12 02</v>
          </cell>
          <cell r="G2275" t="str">
            <v>01402</v>
          </cell>
          <cell r="N2275">
            <v>500</v>
          </cell>
          <cell r="P2275">
            <v>500</v>
          </cell>
        </row>
        <row r="2276">
          <cell r="D2276" t="str">
            <v>UK</v>
          </cell>
          <cell r="F2276" t="str">
            <v>077 11 01</v>
          </cell>
          <cell r="G2276" t="str">
            <v>09413</v>
          </cell>
          <cell r="N2276">
            <v>22500</v>
          </cell>
          <cell r="P2276">
            <v>13125</v>
          </cell>
        </row>
        <row r="2277">
          <cell r="D2277" t="str">
            <v>TUKE</v>
          </cell>
          <cell r="F2277" t="str">
            <v>077 19 01</v>
          </cell>
          <cell r="G2277" t="str">
            <v>09413</v>
          </cell>
          <cell r="N2277" t="str">
            <v xml:space="preserve">   </v>
          </cell>
          <cell r="P2277">
            <v>972000</v>
          </cell>
        </row>
        <row r="2278">
          <cell r="D2278" t="str">
            <v>EU</v>
          </cell>
          <cell r="F2278" t="str">
            <v>077 15 01</v>
          </cell>
          <cell r="G2278" t="str">
            <v>09413</v>
          </cell>
          <cell r="N2278">
            <v>160000</v>
          </cell>
          <cell r="P2278">
            <v>93333</v>
          </cell>
        </row>
        <row r="2279">
          <cell r="D2279" t="str">
            <v>UK</v>
          </cell>
          <cell r="F2279" t="str">
            <v>077 11 01</v>
          </cell>
          <cell r="G2279" t="str">
            <v>09413</v>
          </cell>
          <cell r="N2279">
            <v>495000</v>
          </cell>
          <cell r="P2279">
            <v>288750</v>
          </cell>
        </row>
        <row r="2280">
          <cell r="D2280" t="str">
            <v>UK</v>
          </cell>
          <cell r="F2280" t="str">
            <v>077 11 01</v>
          </cell>
          <cell r="G2280" t="str">
            <v>09413</v>
          </cell>
          <cell r="N2280">
            <v>330000</v>
          </cell>
          <cell r="P2280">
            <v>192500</v>
          </cell>
        </row>
        <row r="2281">
          <cell r="D2281" t="str">
            <v>UPJŠ</v>
          </cell>
          <cell r="F2281" t="str">
            <v>077 11 01</v>
          </cell>
          <cell r="G2281" t="str">
            <v>09413</v>
          </cell>
          <cell r="N2281">
            <v>495000</v>
          </cell>
          <cell r="P2281">
            <v>288750</v>
          </cell>
        </row>
        <row r="2282">
          <cell r="D2282" t="str">
            <v>UK</v>
          </cell>
          <cell r="F2282" t="str">
            <v>077 11 01</v>
          </cell>
          <cell r="G2282" t="str">
            <v>09413</v>
          </cell>
          <cell r="N2282">
            <v>206000</v>
          </cell>
          <cell r="P2282">
            <v>120166</v>
          </cell>
        </row>
        <row r="2283">
          <cell r="D2283" t="str">
            <v>UPJŠ</v>
          </cell>
          <cell r="F2283" t="str">
            <v>077 11 01</v>
          </cell>
          <cell r="G2283" t="str">
            <v>09413</v>
          </cell>
          <cell r="N2283">
            <v>73000</v>
          </cell>
          <cell r="P2283">
            <v>42583</v>
          </cell>
        </row>
        <row r="2284">
          <cell r="D2284" t="str">
            <v>PU</v>
          </cell>
          <cell r="F2284" t="str">
            <v>077 11 01</v>
          </cell>
          <cell r="G2284" t="str">
            <v>09413</v>
          </cell>
          <cell r="N2284">
            <v>63000</v>
          </cell>
          <cell r="P2284">
            <v>36750</v>
          </cell>
        </row>
        <row r="2285">
          <cell r="D2285" t="str">
            <v>UCM</v>
          </cell>
          <cell r="F2285" t="str">
            <v>077 11 01</v>
          </cell>
          <cell r="G2285" t="str">
            <v>09413</v>
          </cell>
          <cell r="N2285">
            <v>35000</v>
          </cell>
          <cell r="P2285">
            <v>20416</v>
          </cell>
        </row>
        <row r="2286">
          <cell r="D2286" t="str">
            <v>UVLF</v>
          </cell>
          <cell r="F2286" t="str">
            <v>077 11 01</v>
          </cell>
          <cell r="G2286" t="str">
            <v>09413</v>
          </cell>
          <cell r="N2286">
            <v>22000</v>
          </cell>
          <cell r="P2286">
            <v>12833</v>
          </cell>
        </row>
        <row r="2287">
          <cell r="D2287" t="str">
            <v>UKF</v>
          </cell>
          <cell r="F2287" t="str">
            <v>077 11 01</v>
          </cell>
          <cell r="G2287" t="str">
            <v>09413</v>
          </cell>
          <cell r="N2287">
            <v>54000</v>
          </cell>
          <cell r="P2287">
            <v>31500</v>
          </cell>
        </row>
        <row r="2288">
          <cell r="D2288" t="str">
            <v>UMB</v>
          </cell>
          <cell r="F2288" t="str">
            <v>077 11 01</v>
          </cell>
          <cell r="G2288" t="str">
            <v>09413</v>
          </cell>
          <cell r="N2288">
            <v>45000</v>
          </cell>
          <cell r="P2288">
            <v>26250</v>
          </cell>
        </row>
        <row r="2289">
          <cell r="D2289" t="str">
            <v>TVU</v>
          </cell>
          <cell r="F2289" t="str">
            <v>077 11 01</v>
          </cell>
          <cell r="G2289" t="str">
            <v>09413</v>
          </cell>
          <cell r="N2289">
            <v>38000</v>
          </cell>
          <cell r="P2289">
            <v>22166</v>
          </cell>
        </row>
        <row r="2290">
          <cell r="D2290" t="str">
            <v>STU</v>
          </cell>
          <cell r="F2290" t="str">
            <v>077 11 01</v>
          </cell>
          <cell r="G2290" t="str">
            <v>09413</v>
          </cell>
          <cell r="N2290">
            <v>103000</v>
          </cell>
          <cell r="P2290">
            <v>60083</v>
          </cell>
        </row>
        <row r="2291">
          <cell r="D2291" t="str">
            <v>TUKE</v>
          </cell>
          <cell r="F2291" t="str">
            <v>077 11 01</v>
          </cell>
          <cell r="G2291" t="str">
            <v>09413</v>
          </cell>
          <cell r="N2291">
            <v>96000</v>
          </cell>
          <cell r="P2291">
            <v>56000</v>
          </cell>
        </row>
        <row r="2292">
          <cell r="D2292" t="str">
            <v>ŽU</v>
          </cell>
          <cell r="F2292" t="str">
            <v>077 11 01</v>
          </cell>
          <cell r="G2292" t="str">
            <v>09413</v>
          </cell>
          <cell r="N2292">
            <v>69000</v>
          </cell>
          <cell r="P2292">
            <v>40250</v>
          </cell>
        </row>
        <row r="2293">
          <cell r="D2293" t="str">
            <v>TUAD</v>
          </cell>
          <cell r="F2293" t="str">
            <v>077 11 01</v>
          </cell>
          <cell r="G2293" t="str">
            <v>09413</v>
          </cell>
          <cell r="N2293">
            <v>22000</v>
          </cell>
          <cell r="P2293">
            <v>12833</v>
          </cell>
        </row>
        <row r="2294">
          <cell r="D2294" t="str">
            <v>EU</v>
          </cell>
          <cell r="F2294" t="str">
            <v>077 11 01</v>
          </cell>
          <cell r="G2294" t="str">
            <v>09413</v>
          </cell>
          <cell r="N2294">
            <v>65000</v>
          </cell>
          <cell r="P2294">
            <v>37916</v>
          </cell>
        </row>
        <row r="2295">
          <cell r="D2295" t="str">
            <v>SPU</v>
          </cell>
          <cell r="F2295" t="str">
            <v>077 11 01</v>
          </cell>
          <cell r="G2295" t="str">
            <v>09413</v>
          </cell>
          <cell r="N2295">
            <v>37000</v>
          </cell>
          <cell r="P2295">
            <v>21583</v>
          </cell>
        </row>
        <row r="2296">
          <cell r="D2296" t="str">
            <v>TUZVO</v>
          </cell>
          <cell r="F2296" t="str">
            <v>077 11 01</v>
          </cell>
          <cell r="G2296" t="str">
            <v>09413</v>
          </cell>
          <cell r="N2296">
            <v>14000</v>
          </cell>
          <cell r="P2296">
            <v>8166</v>
          </cell>
        </row>
        <row r="2297">
          <cell r="D2297" t="str">
            <v>VŠMU</v>
          </cell>
          <cell r="F2297" t="str">
            <v>077 11 01</v>
          </cell>
          <cell r="G2297" t="str">
            <v>09413</v>
          </cell>
          <cell r="N2297">
            <v>10000</v>
          </cell>
          <cell r="P2297">
            <v>5833</v>
          </cell>
        </row>
        <row r="2298">
          <cell r="D2298" t="str">
            <v>VŠVU</v>
          </cell>
          <cell r="F2298" t="str">
            <v>077 11 01</v>
          </cell>
          <cell r="G2298" t="str">
            <v>09413</v>
          </cell>
          <cell r="N2298">
            <v>8000</v>
          </cell>
          <cell r="P2298">
            <v>4666</v>
          </cell>
        </row>
        <row r="2299">
          <cell r="D2299" t="str">
            <v>AU</v>
          </cell>
          <cell r="F2299" t="str">
            <v>077 11 01</v>
          </cell>
          <cell r="G2299" t="str">
            <v>09413</v>
          </cell>
          <cell r="N2299">
            <v>6000</v>
          </cell>
          <cell r="P2299">
            <v>3500</v>
          </cell>
        </row>
        <row r="2300">
          <cell r="D2300" t="str">
            <v>KU</v>
          </cell>
          <cell r="F2300" t="str">
            <v>077 11 01</v>
          </cell>
          <cell r="G2300" t="str">
            <v>09413</v>
          </cell>
          <cell r="N2300">
            <v>22000</v>
          </cell>
          <cell r="P2300">
            <v>12833</v>
          </cell>
        </row>
        <row r="2301">
          <cell r="D2301" t="str">
            <v>UJS</v>
          </cell>
          <cell r="F2301" t="str">
            <v>077 11 01</v>
          </cell>
          <cell r="G2301" t="str">
            <v>09413</v>
          </cell>
          <cell r="N2301">
            <v>12000</v>
          </cell>
          <cell r="P2301">
            <v>7000</v>
          </cell>
        </row>
        <row r="2302">
          <cell r="D2302" t="str">
            <v>TUKE</v>
          </cell>
          <cell r="F2302" t="str">
            <v>077 12 01</v>
          </cell>
          <cell r="G2302" t="str">
            <v>01402</v>
          </cell>
          <cell r="N2302">
            <v>24240</v>
          </cell>
          <cell r="P2302">
            <v>14140</v>
          </cell>
        </row>
        <row r="2303">
          <cell r="D2303" t="str">
            <v>UK</v>
          </cell>
          <cell r="F2303" t="str">
            <v>077 11 01</v>
          </cell>
          <cell r="G2303" t="str">
            <v>09413</v>
          </cell>
          <cell r="N2303">
            <v>708742</v>
          </cell>
          <cell r="P2303">
            <v>413432</v>
          </cell>
        </row>
        <row r="2304">
          <cell r="D2304" t="str">
            <v>UPJŠ</v>
          </cell>
          <cell r="F2304" t="str">
            <v>077 11 01</v>
          </cell>
          <cell r="G2304" t="str">
            <v>09413</v>
          </cell>
          <cell r="N2304">
            <v>249874</v>
          </cell>
          <cell r="P2304">
            <v>145759</v>
          </cell>
        </row>
        <row r="2305">
          <cell r="D2305" t="str">
            <v>PU</v>
          </cell>
          <cell r="F2305" t="str">
            <v>077 11 01</v>
          </cell>
          <cell r="G2305" t="str">
            <v>09413</v>
          </cell>
          <cell r="N2305">
            <v>169851</v>
          </cell>
          <cell r="P2305">
            <v>99079</v>
          </cell>
        </row>
        <row r="2306">
          <cell r="D2306" t="str">
            <v>UCM</v>
          </cell>
          <cell r="F2306" t="str">
            <v>077 11 01</v>
          </cell>
          <cell r="G2306" t="str">
            <v>09413</v>
          </cell>
          <cell r="N2306">
            <v>86109</v>
          </cell>
          <cell r="P2306">
            <v>50230</v>
          </cell>
        </row>
        <row r="2307">
          <cell r="D2307" t="str">
            <v>UVLF</v>
          </cell>
          <cell r="F2307" t="str">
            <v>077 11 01</v>
          </cell>
          <cell r="G2307" t="str">
            <v>09413</v>
          </cell>
          <cell r="N2307">
            <v>107789</v>
          </cell>
          <cell r="P2307">
            <v>62876</v>
          </cell>
        </row>
        <row r="2308">
          <cell r="D2308" t="str">
            <v>UKF</v>
          </cell>
          <cell r="F2308" t="str">
            <v>077 11 01</v>
          </cell>
          <cell r="G2308" t="str">
            <v>09413</v>
          </cell>
          <cell r="N2308">
            <v>150972</v>
          </cell>
          <cell r="P2308">
            <v>88067</v>
          </cell>
        </row>
        <row r="2309">
          <cell r="D2309" t="str">
            <v>UMB</v>
          </cell>
          <cell r="F2309" t="str">
            <v>077 11 01</v>
          </cell>
          <cell r="G2309" t="str">
            <v>09413</v>
          </cell>
          <cell r="N2309">
            <v>127849</v>
          </cell>
          <cell r="P2309">
            <v>74578</v>
          </cell>
        </row>
        <row r="2310">
          <cell r="D2310" t="str">
            <v>TVU</v>
          </cell>
          <cell r="F2310" t="str">
            <v>077 11 01</v>
          </cell>
          <cell r="G2310" t="str">
            <v>09413</v>
          </cell>
          <cell r="N2310">
            <v>95102</v>
          </cell>
          <cell r="P2310">
            <v>55476</v>
          </cell>
        </row>
        <row r="2311">
          <cell r="D2311" t="str">
            <v>STU</v>
          </cell>
          <cell r="F2311" t="str">
            <v>077 11 01</v>
          </cell>
          <cell r="G2311" t="str">
            <v>09413</v>
          </cell>
          <cell r="N2311">
            <v>400899</v>
          </cell>
          <cell r="P2311">
            <v>233857</v>
          </cell>
        </row>
        <row r="2312">
          <cell r="D2312" t="str">
            <v>TUKE</v>
          </cell>
          <cell r="F2312" t="str">
            <v>077 11 01</v>
          </cell>
          <cell r="G2312" t="str">
            <v>09413</v>
          </cell>
          <cell r="N2312">
            <v>340563</v>
          </cell>
          <cell r="P2312">
            <v>198661</v>
          </cell>
        </row>
        <row r="2313">
          <cell r="D2313" t="str">
            <v>ŽU</v>
          </cell>
          <cell r="F2313" t="str">
            <v>077 11 01</v>
          </cell>
          <cell r="G2313" t="str">
            <v>09413</v>
          </cell>
          <cell r="N2313">
            <v>92878</v>
          </cell>
          <cell r="P2313">
            <v>54178</v>
          </cell>
        </row>
        <row r="2314">
          <cell r="D2314" t="str">
            <v>TUAD</v>
          </cell>
          <cell r="F2314" t="str">
            <v>077 11 01</v>
          </cell>
          <cell r="G2314" t="str">
            <v>09413</v>
          </cell>
          <cell r="N2314">
            <v>82519</v>
          </cell>
          <cell r="P2314">
            <v>48136</v>
          </cell>
        </row>
        <row r="2315">
          <cell r="D2315" t="str">
            <v>EU</v>
          </cell>
          <cell r="F2315" t="str">
            <v>077 11 01</v>
          </cell>
          <cell r="G2315" t="str">
            <v>09413</v>
          </cell>
          <cell r="N2315">
            <v>134837</v>
          </cell>
          <cell r="P2315">
            <v>78654</v>
          </cell>
        </row>
        <row r="2316">
          <cell r="D2316" t="str">
            <v>SPU</v>
          </cell>
          <cell r="F2316" t="str">
            <v>077 11 01</v>
          </cell>
          <cell r="G2316" t="str">
            <v>09413</v>
          </cell>
          <cell r="N2316">
            <v>138928</v>
          </cell>
          <cell r="P2316">
            <v>81041</v>
          </cell>
        </row>
        <row r="2317">
          <cell r="D2317" t="str">
            <v>TUZVO</v>
          </cell>
          <cell r="F2317" t="str">
            <v>077 11 01</v>
          </cell>
          <cell r="G2317" t="str">
            <v>09413</v>
          </cell>
          <cell r="N2317">
            <v>71835</v>
          </cell>
          <cell r="P2317">
            <v>41903</v>
          </cell>
        </row>
        <row r="2318">
          <cell r="D2318" t="str">
            <v>VŠMU</v>
          </cell>
          <cell r="F2318" t="str">
            <v>077 11 01</v>
          </cell>
          <cell r="G2318" t="str">
            <v>09413</v>
          </cell>
          <cell r="N2318">
            <v>61648</v>
          </cell>
          <cell r="P2318">
            <v>35961</v>
          </cell>
        </row>
        <row r="2319">
          <cell r="D2319" t="str">
            <v>VŠVU</v>
          </cell>
          <cell r="F2319" t="str">
            <v>077 11 01</v>
          </cell>
          <cell r="G2319" t="str">
            <v>09413</v>
          </cell>
          <cell r="N2319">
            <v>43543</v>
          </cell>
          <cell r="P2319">
            <v>25400</v>
          </cell>
        </row>
        <row r="2320">
          <cell r="D2320" t="str">
            <v>AU</v>
          </cell>
          <cell r="F2320" t="str">
            <v>077 11 01</v>
          </cell>
          <cell r="G2320" t="str">
            <v>09413</v>
          </cell>
          <cell r="N2320">
            <v>38036</v>
          </cell>
          <cell r="P2320">
            <v>22187</v>
          </cell>
        </row>
        <row r="2321">
          <cell r="D2321" t="str">
            <v>KU</v>
          </cell>
          <cell r="F2321" t="str">
            <v>077 11 01</v>
          </cell>
          <cell r="G2321" t="str">
            <v>09413</v>
          </cell>
          <cell r="N2321">
            <v>69976</v>
          </cell>
          <cell r="P2321">
            <v>40819</v>
          </cell>
        </row>
        <row r="2322">
          <cell r="D2322" t="str">
            <v>UJS</v>
          </cell>
          <cell r="F2322" t="str">
            <v>077 11 01</v>
          </cell>
          <cell r="G2322" t="str">
            <v>09413</v>
          </cell>
          <cell r="N2322">
            <v>34085</v>
          </cell>
          <cell r="P2322">
            <v>19882</v>
          </cell>
        </row>
        <row r="2323">
          <cell r="D2323" t="str">
            <v>UK</v>
          </cell>
          <cell r="F2323" t="str">
            <v>077 12 01</v>
          </cell>
          <cell r="G2323" t="str">
            <v>01402</v>
          </cell>
          <cell r="N2323">
            <v>341941</v>
          </cell>
          <cell r="P2323">
            <v>199465</v>
          </cell>
        </row>
        <row r="2324">
          <cell r="D2324" t="str">
            <v>UPJŠ</v>
          </cell>
          <cell r="F2324" t="str">
            <v>077 12 01</v>
          </cell>
          <cell r="G2324" t="str">
            <v>01402</v>
          </cell>
          <cell r="N2324">
            <v>117908</v>
          </cell>
          <cell r="P2324">
            <v>68779</v>
          </cell>
        </row>
        <row r="2325">
          <cell r="D2325" t="str">
            <v>PU</v>
          </cell>
          <cell r="F2325" t="str">
            <v>077 12 01</v>
          </cell>
          <cell r="G2325" t="str">
            <v>01402</v>
          </cell>
          <cell r="N2325">
            <v>57627</v>
          </cell>
          <cell r="P2325">
            <v>33615</v>
          </cell>
        </row>
        <row r="2326">
          <cell r="D2326" t="str">
            <v>UCM</v>
          </cell>
          <cell r="F2326" t="str">
            <v>077 12 01</v>
          </cell>
          <cell r="G2326" t="str">
            <v>01402</v>
          </cell>
          <cell r="N2326">
            <v>22732</v>
          </cell>
          <cell r="P2326">
            <v>13260</v>
          </cell>
        </row>
        <row r="2327">
          <cell r="D2327" t="str">
            <v>UVLF</v>
          </cell>
          <cell r="F2327" t="str">
            <v>077 12 01</v>
          </cell>
          <cell r="G2327" t="str">
            <v>01402</v>
          </cell>
          <cell r="N2327">
            <v>32458</v>
          </cell>
          <cell r="P2327">
            <v>18933</v>
          </cell>
        </row>
        <row r="2328">
          <cell r="D2328" t="str">
            <v>UKF</v>
          </cell>
          <cell r="F2328" t="str">
            <v>077 12 01</v>
          </cell>
          <cell r="G2328" t="str">
            <v>01402</v>
          </cell>
          <cell r="N2328">
            <v>60169</v>
          </cell>
          <cell r="P2328">
            <v>35098</v>
          </cell>
        </row>
        <row r="2329">
          <cell r="D2329" t="str">
            <v>UMB</v>
          </cell>
          <cell r="F2329" t="str">
            <v>077 12 01</v>
          </cell>
          <cell r="G2329" t="str">
            <v>01402</v>
          </cell>
          <cell r="N2329">
            <v>60682</v>
          </cell>
          <cell r="P2329">
            <v>35397</v>
          </cell>
        </row>
        <row r="2330">
          <cell r="D2330" t="str">
            <v>TVU</v>
          </cell>
          <cell r="F2330" t="str">
            <v>077 12 01</v>
          </cell>
          <cell r="G2330" t="str">
            <v>01402</v>
          </cell>
          <cell r="N2330">
            <v>45609</v>
          </cell>
          <cell r="P2330">
            <v>26605</v>
          </cell>
        </row>
        <row r="2331">
          <cell r="D2331" t="str">
            <v>STU</v>
          </cell>
          <cell r="F2331" t="str">
            <v>077 12 01</v>
          </cell>
          <cell r="G2331" t="str">
            <v>01402</v>
          </cell>
          <cell r="N2331">
            <v>173212</v>
          </cell>
          <cell r="P2331">
            <v>101040</v>
          </cell>
        </row>
        <row r="2332">
          <cell r="D2332" t="str">
            <v>TUKE</v>
          </cell>
          <cell r="F2332" t="str">
            <v>077 12 01</v>
          </cell>
          <cell r="G2332" t="str">
            <v>01402</v>
          </cell>
          <cell r="N2332">
            <v>173262</v>
          </cell>
          <cell r="P2332">
            <v>101069</v>
          </cell>
        </row>
        <row r="2333">
          <cell r="D2333" t="str">
            <v>ŽU</v>
          </cell>
          <cell r="F2333" t="str">
            <v>077 12 01</v>
          </cell>
          <cell r="G2333" t="str">
            <v>01402</v>
          </cell>
          <cell r="N2333">
            <v>33450</v>
          </cell>
          <cell r="P2333">
            <v>19512</v>
          </cell>
        </row>
        <row r="2334">
          <cell r="D2334" t="str">
            <v>TUAD</v>
          </cell>
          <cell r="F2334" t="str">
            <v>077 12 01</v>
          </cell>
          <cell r="G2334" t="str">
            <v>01402</v>
          </cell>
          <cell r="N2334">
            <v>37073</v>
          </cell>
          <cell r="P2334">
            <v>21625</v>
          </cell>
        </row>
        <row r="2335">
          <cell r="D2335" t="str">
            <v>EU</v>
          </cell>
          <cell r="F2335" t="str">
            <v>077 12 01</v>
          </cell>
          <cell r="G2335" t="str">
            <v>01402</v>
          </cell>
          <cell r="N2335">
            <v>55396</v>
          </cell>
          <cell r="P2335">
            <v>32314</v>
          </cell>
        </row>
        <row r="2336">
          <cell r="D2336" t="str">
            <v>SPU</v>
          </cell>
          <cell r="F2336" t="str">
            <v>077 12 01</v>
          </cell>
          <cell r="G2336" t="str">
            <v>01402</v>
          </cell>
          <cell r="N2336">
            <v>57702</v>
          </cell>
          <cell r="P2336">
            <v>33659</v>
          </cell>
        </row>
        <row r="2337">
          <cell r="D2337" t="str">
            <v>TUZVO</v>
          </cell>
          <cell r="F2337" t="str">
            <v>077 12 01</v>
          </cell>
          <cell r="G2337" t="str">
            <v>01402</v>
          </cell>
          <cell r="N2337">
            <v>58167</v>
          </cell>
          <cell r="P2337">
            <v>33930</v>
          </cell>
        </row>
        <row r="2338">
          <cell r="D2338" t="str">
            <v>VŠMU</v>
          </cell>
          <cell r="F2338" t="str">
            <v>077 12 01</v>
          </cell>
          <cell r="G2338" t="str">
            <v>01402</v>
          </cell>
          <cell r="N2338">
            <v>19603</v>
          </cell>
          <cell r="P2338">
            <v>11435</v>
          </cell>
        </row>
        <row r="2339">
          <cell r="D2339" t="str">
            <v>VŠVU</v>
          </cell>
          <cell r="F2339" t="str">
            <v>077 12 01</v>
          </cell>
          <cell r="G2339" t="str">
            <v>01402</v>
          </cell>
          <cell r="N2339">
            <v>12078</v>
          </cell>
          <cell r="P2339">
            <v>7045</v>
          </cell>
        </row>
        <row r="2340">
          <cell r="D2340" t="str">
            <v>AU</v>
          </cell>
          <cell r="F2340" t="str">
            <v>077 12 01</v>
          </cell>
          <cell r="G2340" t="str">
            <v>01402</v>
          </cell>
          <cell r="N2340">
            <v>20689</v>
          </cell>
          <cell r="P2340">
            <v>12068</v>
          </cell>
        </row>
        <row r="2341">
          <cell r="D2341" t="str">
            <v>KU</v>
          </cell>
          <cell r="F2341" t="str">
            <v>077 12 01</v>
          </cell>
          <cell r="G2341" t="str">
            <v>01402</v>
          </cell>
          <cell r="N2341">
            <v>21570</v>
          </cell>
          <cell r="P2341">
            <v>12582</v>
          </cell>
        </row>
        <row r="2342">
          <cell r="D2342" t="str">
            <v>UJS</v>
          </cell>
          <cell r="F2342" t="str">
            <v>077 12 01</v>
          </cell>
          <cell r="G2342" t="str">
            <v>01402</v>
          </cell>
          <cell r="N2342">
            <v>12199</v>
          </cell>
          <cell r="P2342">
            <v>7116</v>
          </cell>
        </row>
        <row r="2343">
          <cell r="D2343" t="str">
            <v>UK</v>
          </cell>
          <cell r="F2343" t="str">
            <v>077 15 03</v>
          </cell>
          <cell r="G2343" t="str">
            <v>09606</v>
          </cell>
          <cell r="N2343">
            <v>37660</v>
          </cell>
          <cell r="P2343">
            <v>21968</v>
          </cell>
        </row>
        <row r="2344">
          <cell r="D2344" t="str">
            <v>UPJŠ</v>
          </cell>
          <cell r="F2344" t="str">
            <v>077 15 03</v>
          </cell>
          <cell r="G2344" t="str">
            <v>09606</v>
          </cell>
          <cell r="N2344">
            <v>7301</v>
          </cell>
          <cell r="P2344">
            <v>4258</v>
          </cell>
        </row>
        <row r="2345">
          <cell r="D2345" t="str">
            <v>PU</v>
          </cell>
          <cell r="F2345" t="str">
            <v>077 15 03</v>
          </cell>
          <cell r="G2345" t="str">
            <v>09606</v>
          </cell>
          <cell r="N2345">
            <v>8424</v>
          </cell>
          <cell r="P2345">
            <v>4914</v>
          </cell>
        </row>
        <row r="2346">
          <cell r="D2346" t="str">
            <v>UCM</v>
          </cell>
          <cell r="F2346" t="str">
            <v>077 15 03</v>
          </cell>
          <cell r="G2346" t="str">
            <v>09606</v>
          </cell>
          <cell r="N2346">
            <v>915</v>
          </cell>
          <cell r="P2346">
            <v>533</v>
          </cell>
        </row>
        <row r="2347">
          <cell r="D2347" t="str">
            <v>UVLF</v>
          </cell>
          <cell r="F2347" t="str">
            <v>077 15 03</v>
          </cell>
          <cell r="G2347" t="str">
            <v>09606</v>
          </cell>
          <cell r="N2347">
            <v>2704</v>
          </cell>
          <cell r="P2347">
            <v>1577</v>
          </cell>
        </row>
        <row r="2348">
          <cell r="D2348" t="str">
            <v>UKF</v>
          </cell>
          <cell r="F2348" t="str">
            <v>077 15 03</v>
          </cell>
          <cell r="G2348" t="str">
            <v>09606</v>
          </cell>
          <cell r="N2348">
            <v>8487</v>
          </cell>
          <cell r="P2348">
            <v>4950</v>
          </cell>
        </row>
        <row r="2349">
          <cell r="D2349" t="str">
            <v>UMB</v>
          </cell>
          <cell r="F2349" t="str">
            <v>077 15 03</v>
          </cell>
          <cell r="G2349" t="str">
            <v>09606</v>
          </cell>
          <cell r="N2349">
            <v>10501</v>
          </cell>
          <cell r="P2349">
            <v>6125</v>
          </cell>
        </row>
        <row r="2350">
          <cell r="D2350" t="str">
            <v>TVU</v>
          </cell>
          <cell r="F2350" t="str">
            <v>077 15 03</v>
          </cell>
          <cell r="G2350" t="str">
            <v>09606</v>
          </cell>
          <cell r="N2350">
            <v>1424</v>
          </cell>
          <cell r="P2350">
            <v>830</v>
          </cell>
        </row>
        <row r="2351">
          <cell r="D2351" t="str">
            <v>STU</v>
          </cell>
          <cell r="F2351" t="str">
            <v>077 15 03</v>
          </cell>
          <cell r="G2351" t="str">
            <v>09606</v>
          </cell>
          <cell r="N2351">
            <v>28442</v>
          </cell>
          <cell r="P2351">
            <v>16591</v>
          </cell>
        </row>
        <row r="2352">
          <cell r="D2352" t="str">
            <v>TUKE</v>
          </cell>
          <cell r="F2352" t="str">
            <v>077 15 03</v>
          </cell>
          <cell r="G2352" t="str">
            <v>09606</v>
          </cell>
          <cell r="N2352">
            <v>21237</v>
          </cell>
          <cell r="P2352">
            <v>12388</v>
          </cell>
        </row>
        <row r="2353">
          <cell r="D2353" t="str">
            <v>ŽU</v>
          </cell>
          <cell r="F2353" t="str">
            <v>077 15 03</v>
          </cell>
          <cell r="G2353" t="str">
            <v>09606</v>
          </cell>
          <cell r="N2353">
            <v>16106</v>
          </cell>
          <cell r="P2353">
            <v>9395</v>
          </cell>
        </row>
        <row r="2354">
          <cell r="D2354" t="str">
            <v>TUAD</v>
          </cell>
          <cell r="F2354" t="str">
            <v>077 15 03</v>
          </cell>
          <cell r="G2354" t="str">
            <v>09606</v>
          </cell>
          <cell r="N2354">
            <v>457</v>
          </cell>
          <cell r="P2354">
            <v>266</v>
          </cell>
        </row>
        <row r="2355">
          <cell r="D2355" t="str">
            <v>EU</v>
          </cell>
          <cell r="F2355" t="str">
            <v>077 15 03</v>
          </cell>
          <cell r="G2355" t="str">
            <v>09606</v>
          </cell>
          <cell r="N2355">
            <v>11483</v>
          </cell>
          <cell r="P2355">
            <v>6698</v>
          </cell>
        </row>
        <row r="2356">
          <cell r="D2356" t="str">
            <v>SPU</v>
          </cell>
          <cell r="F2356" t="str">
            <v>077 15 03</v>
          </cell>
          <cell r="G2356" t="str">
            <v>09606</v>
          </cell>
          <cell r="N2356">
            <v>7960</v>
          </cell>
          <cell r="P2356">
            <v>4643</v>
          </cell>
        </row>
        <row r="2357">
          <cell r="D2357" t="str">
            <v>TUZVO</v>
          </cell>
          <cell r="F2357" t="str">
            <v>077 15 03</v>
          </cell>
          <cell r="G2357" t="str">
            <v>09606</v>
          </cell>
          <cell r="N2357">
            <v>3916</v>
          </cell>
          <cell r="P2357">
            <v>2284</v>
          </cell>
        </row>
        <row r="2358">
          <cell r="D2358" t="str">
            <v>AU</v>
          </cell>
          <cell r="F2358" t="str">
            <v>077 15 03</v>
          </cell>
          <cell r="G2358" t="str">
            <v>09606</v>
          </cell>
          <cell r="N2358">
            <v>509</v>
          </cell>
          <cell r="P2358">
            <v>296</v>
          </cell>
        </row>
        <row r="2359">
          <cell r="D2359" t="str">
            <v>KU</v>
          </cell>
          <cell r="F2359" t="str">
            <v>077 15 03</v>
          </cell>
          <cell r="G2359" t="str">
            <v>09606</v>
          </cell>
          <cell r="N2359">
            <v>2087</v>
          </cell>
          <cell r="P2359">
            <v>1217</v>
          </cell>
        </row>
        <row r="2360">
          <cell r="D2360" t="str">
            <v>UJS</v>
          </cell>
          <cell r="F2360" t="str">
            <v>077 15 03</v>
          </cell>
          <cell r="G2360" t="str">
            <v>09606</v>
          </cell>
          <cell r="N2360">
            <v>2030</v>
          </cell>
          <cell r="P2360">
            <v>1184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oDo"/>
      <sheetName val="VstupySR"/>
      <sheetName val="VstupyUPJS"/>
      <sheetName val="Sumare"/>
      <sheetName val="Rozpis"/>
      <sheetName val="07711-mzdy"/>
      <sheetName val="07711-TaS"/>
      <sheetName val="07712-mzdy"/>
      <sheetName val="07712-TaS"/>
      <sheetName val="07712-DoktStip"/>
      <sheetName val="07715-Stip"/>
      <sheetName val="VER-22"/>
      <sheetName val="Excelentne"/>
      <sheetName val="KA"/>
      <sheetName val="Granty"/>
      <sheetName val="Vykony"/>
    </sheetNames>
    <sheetDataSet>
      <sheetData sheetId="0" refreshError="1"/>
      <sheetData sheetId="1" refreshError="1"/>
      <sheetData sheetId="2" refreshError="1">
        <row r="1">
          <cell r="B1">
            <v>2024</v>
          </cell>
        </row>
        <row r="2">
          <cell r="B2">
            <v>45399</v>
          </cell>
        </row>
        <row r="3">
          <cell r="B3">
            <v>2</v>
          </cell>
        </row>
        <row r="5">
          <cell r="F5" t="str">
            <v>T1-RD2024_RD_2023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RD2020_RD_2019-DZ"/>
      <sheetName val="T1-RD2020_RD_2019 (%)"/>
      <sheetName val="T2-KO"/>
      <sheetName val="T2-KAP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on-fak"/>
      <sheetName val="T7-mzdy"/>
      <sheetName val="T7a-val-2020"/>
      <sheetName val="T7b-val-1,9,2019-2020"/>
      <sheetName val="T8-TaS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KA"/>
      <sheetName val="T14b-podiely"/>
      <sheetName val="T14c-vstup_DG-ZG"/>
      <sheetName val="T14d-Drš"/>
      <sheetName val="T14e-tímy"/>
      <sheetName val="T14f-EIZ"/>
      <sheetName val="T15-štipendiá-soc"/>
      <sheetName val="T16-KKŠ"/>
      <sheetName val="T17-Klinické-Zahr_lek"/>
      <sheetName val="T18-Mot_štip"/>
      <sheetName val="T19-počty študentov"/>
      <sheetName val="T20-Publik"/>
      <sheetName val="T20a-KT-CRUČ"/>
      <sheetName val="T20b-CRUČ"/>
      <sheetName val="T21-Mobility"/>
      <sheetName val="T21a- mobility"/>
      <sheetName val="T21b-cudzinci"/>
      <sheetName val="T22-praxe"/>
      <sheetName val="T23-špecifické_potreby"/>
      <sheetName val="T24-rozvo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SR2016_RD2015"/>
      <sheetName val="T1-SR2016_RD2015 s korekciou"/>
      <sheetName val="T1-SR2016_RD2015 (%)"/>
      <sheetName val="T2-KO"/>
      <sheetName val="T2-KAP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on-fak"/>
      <sheetName val="T7-mzdy"/>
      <sheetName val="T7a-val"/>
      <sheetName val="Korekcia-2015"/>
      <sheetName val="T8-TaS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KA"/>
      <sheetName val="T14b-podiely"/>
      <sheetName val="T14c-vstup_DG-ZG"/>
      <sheetName val="T14d-Drš"/>
      <sheetName val="T15-štipendiá-soc-Drš"/>
      <sheetName val="T16-KKŠ"/>
      <sheetName val="T17-Klinické-Zahr_lek"/>
      <sheetName val="T18-Mot_štip"/>
      <sheetName val="T19-počty študentov"/>
      <sheetName val="T20-Publik"/>
      <sheetName val="T20a-EPC"/>
      <sheetName val="T20b-EUC"/>
      <sheetName val="T21-Mobility"/>
      <sheetName val="T22-praxe"/>
      <sheetName val="T23-špecifické_potreb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1</v>
          </cell>
          <cell r="C5" t="str">
            <v>lekárske odbory, farmácia</v>
          </cell>
          <cell r="D5">
            <v>5</v>
          </cell>
          <cell r="E5">
            <v>0.6</v>
          </cell>
          <cell r="F5">
            <v>0.2</v>
          </cell>
          <cell r="G5">
            <v>0.12</v>
          </cell>
          <cell r="H5">
            <v>0.108</v>
          </cell>
          <cell r="I5">
            <v>0.308</v>
          </cell>
          <cell r="J5">
            <v>4.9593220338983057</v>
          </cell>
          <cell r="K5">
            <v>4.96</v>
          </cell>
        </row>
        <row r="6">
          <cell r="B6">
            <v>2</v>
          </cell>
          <cell r="C6" t="str">
            <v>umelecké odbory vrátane dizajnu</v>
          </cell>
          <cell r="D6">
            <v>4</v>
          </cell>
          <cell r="E6">
            <v>0.3</v>
          </cell>
          <cell r="F6">
            <v>0.25</v>
          </cell>
          <cell r="G6">
            <v>7.4999999999999997E-2</v>
          </cell>
          <cell r="H6">
            <v>6.7500000000000004E-2</v>
          </cell>
          <cell r="I6">
            <v>0.3175</v>
          </cell>
          <cell r="J6">
            <v>5.1122881355932206</v>
          </cell>
          <cell r="K6">
            <v>5.1100000000000003</v>
          </cell>
        </row>
        <row r="7">
          <cell r="B7">
            <v>3</v>
          </cell>
          <cell r="C7" t="str">
            <v>veterinárne odbory</v>
          </cell>
          <cell r="D7">
            <v>5</v>
          </cell>
          <cell r="E7">
            <v>1.3</v>
          </cell>
          <cell r="F7">
            <v>0.2</v>
          </cell>
          <cell r="G7">
            <v>0.26</v>
          </cell>
          <cell r="H7">
            <v>0.23400000000000001</v>
          </cell>
          <cell r="I7">
            <v>0.43400000000000005</v>
          </cell>
          <cell r="J7">
            <v>6.9881355932203402</v>
          </cell>
          <cell r="K7">
            <v>6.99</v>
          </cell>
        </row>
        <row r="8">
          <cell r="B8">
            <v>4</v>
          </cell>
          <cell r="C8" t="str">
            <v>prírodovedné odbory,  informačné technológie, technické odbory</v>
          </cell>
          <cell r="D8">
            <v>10</v>
          </cell>
          <cell r="E8">
            <v>0.5</v>
          </cell>
          <cell r="F8">
            <v>0.1</v>
          </cell>
          <cell r="G8">
            <v>0.05</v>
          </cell>
          <cell r="H8">
            <v>4.5000000000000005E-2</v>
          </cell>
          <cell r="I8">
            <v>0.14500000000000002</v>
          </cell>
          <cell r="J8">
            <v>2.3347457627118646</v>
          </cell>
          <cell r="K8">
            <v>2.34</v>
          </cell>
        </row>
        <row r="9">
          <cell r="B9">
            <v>5</v>
          </cell>
          <cell r="C9" t="str">
            <v>poľnohospodársrvo</v>
          </cell>
          <cell r="D9">
            <v>11</v>
          </cell>
          <cell r="E9">
            <v>0.8</v>
          </cell>
          <cell r="F9">
            <v>9.0909090909090912E-2</v>
          </cell>
          <cell r="G9">
            <v>7.2727272727272738E-2</v>
          </cell>
          <cell r="H9">
            <v>6.545454545454546E-2</v>
          </cell>
          <cell r="I9">
            <v>0.15636363636363637</v>
          </cell>
          <cell r="J9">
            <v>2.5177195685670264</v>
          </cell>
          <cell r="K9">
            <v>2.52</v>
          </cell>
        </row>
        <row r="10">
          <cell r="B10">
            <v>6</v>
          </cell>
          <cell r="C10" t="str">
            <v>architektúra, prekladateľstvo, tlmočníctvo</v>
          </cell>
          <cell r="D10">
            <v>8</v>
          </cell>
          <cell r="E10">
            <v>0.2</v>
          </cell>
          <cell r="F10">
            <v>0.125</v>
          </cell>
          <cell r="G10">
            <v>2.5000000000000001E-2</v>
          </cell>
          <cell r="H10">
            <v>2.2500000000000003E-2</v>
          </cell>
          <cell r="I10">
            <v>0.14749999999999999</v>
          </cell>
          <cell r="J10">
            <v>2.375</v>
          </cell>
          <cell r="K10">
            <v>2.38</v>
          </cell>
        </row>
        <row r="11">
          <cell r="B11">
            <v>7</v>
          </cell>
          <cell r="C11" t="str">
            <v>pedagogické odbory, učiteľstvo I. st, učiteľstvo pre špeciálne školy, psychológia, šport, telesná výchova a iné výchovy, žurnalistika</v>
          </cell>
          <cell r="D11">
            <v>10.5</v>
          </cell>
          <cell r="E11">
            <v>0.25</v>
          </cell>
          <cell r="F11">
            <v>9.5238095238095233E-2</v>
          </cell>
          <cell r="G11">
            <v>2.3809523809523808E-2</v>
          </cell>
          <cell r="H11">
            <v>2.1428571428571429E-2</v>
          </cell>
          <cell r="I11">
            <v>0.11666666666666667</v>
          </cell>
          <cell r="J11">
            <v>1.8785310734463279</v>
          </cell>
          <cell r="K11">
            <v>1.88</v>
          </cell>
        </row>
        <row r="12">
          <cell r="B12">
            <v>8</v>
          </cell>
          <cell r="C12" t="str">
            <v>matematika</v>
          </cell>
          <cell r="D12">
            <v>10.5</v>
          </cell>
          <cell r="E12">
            <v>0.4</v>
          </cell>
          <cell r="F12">
            <v>9.5238095238095233E-2</v>
          </cell>
          <cell r="G12">
            <v>3.8095238095238099E-2</v>
          </cell>
          <cell r="H12">
            <v>3.4285714285714287E-2</v>
          </cell>
          <cell r="I12">
            <v>0.12952380952380951</v>
          </cell>
          <cell r="J12">
            <v>2.0855528652138822</v>
          </cell>
          <cell r="K12">
            <v>2.09</v>
          </cell>
        </row>
        <row r="13">
          <cell r="B13">
            <v>9</v>
          </cell>
          <cell r="C13" t="str">
            <v>ekonomické odbory, manažment, obchod, verejná správa, turizmus, geografia, jazyky</v>
          </cell>
          <cell r="D13">
            <v>12</v>
          </cell>
          <cell r="E13">
            <v>0.25</v>
          </cell>
          <cell r="F13">
            <v>8.3333333333333329E-2</v>
          </cell>
          <cell r="G13">
            <v>2.0833333333333332E-2</v>
          </cell>
          <cell r="H13">
            <v>1.8749999999999999E-2</v>
          </cell>
          <cell r="I13">
            <v>0.10208333333333333</v>
          </cell>
          <cell r="J13">
            <v>1.6437146892655368</v>
          </cell>
          <cell r="K13">
            <v>1.64</v>
          </cell>
        </row>
        <row r="14">
          <cell r="B14">
            <v>10</v>
          </cell>
          <cell r="C14" t="str">
            <v>humanitné odbory, sociálne odbory</v>
          </cell>
          <cell r="D14">
            <v>12</v>
          </cell>
          <cell r="E14">
            <v>0.2</v>
          </cell>
          <cell r="F14">
            <v>8.3333333333333329E-2</v>
          </cell>
          <cell r="G14">
            <v>1.6666666666666666E-2</v>
          </cell>
          <cell r="H14">
            <v>1.4999999999999999E-2</v>
          </cell>
          <cell r="I14">
            <v>9.8333333333333328E-2</v>
          </cell>
          <cell r="J14">
            <v>1.5833333333333333</v>
          </cell>
          <cell r="K14">
            <v>1.58</v>
          </cell>
        </row>
        <row r="15">
          <cell r="B15">
            <v>11</v>
          </cell>
          <cell r="C15" t="str">
            <v>právo</v>
          </cell>
          <cell r="D15">
            <v>19</v>
          </cell>
          <cell r="E15">
            <v>0.2</v>
          </cell>
          <cell r="F15">
            <v>5.2631578947368418E-2</v>
          </cell>
          <cell r="G15">
            <v>1.0526315789473684E-2</v>
          </cell>
          <cell r="H15">
            <v>9.4736842105263164E-3</v>
          </cell>
          <cell r="I15">
            <v>6.2105263157894733E-2</v>
          </cell>
          <cell r="J15">
            <v>1</v>
          </cell>
          <cell r="K15">
            <v>1</v>
          </cell>
        </row>
        <row r="16">
          <cell r="B16">
            <v>12</v>
          </cell>
          <cell r="C16" t="str">
            <v>učiteľstvo - prírodné vedy, technické odborné predmety</v>
          </cell>
          <cell r="D16">
            <v>9</v>
          </cell>
          <cell r="E16">
            <v>0.3</v>
          </cell>
          <cell r="F16">
            <v>0.1111111111111111</v>
          </cell>
          <cell r="G16">
            <v>3.3333333333333333E-2</v>
          </cell>
          <cell r="H16">
            <v>0.03</v>
          </cell>
          <cell r="I16">
            <v>0.1411111111111111</v>
          </cell>
          <cell r="J16">
            <v>2.2721280602636535</v>
          </cell>
          <cell r="K16">
            <v>2.27</v>
          </cell>
        </row>
        <row r="17">
          <cell r="B17">
            <v>13</v>
          </cell>
          <cell r="C17" t="str">
            <v>učiteľstvo - moderné jazyky</v>
          </cell>
          <cell r="D17">
            <v>11</v>
          </cell>
          <cell r="E17">
            <v>0.2</v>
          </cell>
          <cell r="F17">
            <v>9.0909090909090912E-2</v>
          </cell>
          <cell r="G17">
            <v>1.8181818181818184E-2</v>
          </cell>
          <cell r="H17">
            <v>1.6363636363636365E-2</v>
          </cell>
          <cell r="I17">
            <v>0.10727272727272727</v>
          </cell>
          <cell r="J17">
            <v>1.7272727272727273</v>
          </cell>
          <cell r="K17">
            <v>1.73</v>
          </cell>
        </row>
        <row r="18">
          <cell r="B18">
            <v>14</v>
          </cell>
          <cell r="C18" t="str">
            <v>učiteľstvo - matematika, informatika</v>
          </cell>
          <cell r="D18">
            <v>10.5</v>
          </cell>
          <cell r="E18">
            <v>0.25</v>
          </cell>
          <cell r="F18">
            <v>9.5238095238095233E-2</v>
          </cell>
          <cell r="G18">
            <v>2.3809523809523808E-2</v>
          </cell>
          <cell r="H18">
            <v>2.1428571428571429E-2</v>
          </cell>
          <cell r="I18">
            <v>0.11666666666666667</v>
          </cell>
          <cell r="J18">
            <v>1.8785310734463279</v>
          </cell>
          <cell r="K18">
            <v>1.88</v>
          </cell>
        </row>
        <row r="19">
          <cell r="B19">
            <v>15</v>
          </cell>
          <cell r="C19" t="str">
            <v>učiteľstvo - humanitné odbory, sociálne odbory, ekonomické predmety</v>
          </cell>
          <cell r="D19">
            <v>11</v>
          </cell>
          <cell r="E19">
            <v>0.2</v>
          </cell>
          <cell r="F19">
            <v>9.0909090909090912E-2</v>
          </cell>
          <cell r="G19">
            <v>1.8181818181818184E-2</v>
          </cell>
          <cell r="H19">
            <v>1.6363636363636365E-2</v>
          </cell>
          <cell r="I19">
            <v>0.10727272727272727</v>
          </cell>
          <cell r="J19">
            <v>1.7272727272727273</v>
          </cell>
          <cell r="K19">
            <v>1.73</v>
          </cell>
        </row>
        <row r="20">
          <cell r="B20">
            <v>16</v>
          </cell>
          <cell r="C20" t="str">
            <v>chemicko-technologické odbory, vybrané hutnícke odbory</v>
          </cell>
          <cell r="D20">
            <v>6.5</v>
          </cell>
          <cell r="E20">
            <v>0.6</v>
          </cell>
          <cell r="F20">
            <v>0.15384615384615385</v>
          </cell>
          <cell r="G20">
            <v>9.2307692307692299E-2</v>
          </cell>
          <cell r="H20">
            <v>8.3076923076923076E-2</v>
          </cell>
          <cell r="I20">
            <v>0.23692307692307693</v>
          </cell>
          <cell r="J20">
            <v>3.8148631029986966</v>
          </cell>
          <cell r="K20">
            <v>3.82</v>
          </cell>
        </row>
        <row r="21">
          <cell r="B21">
            <v>17</v>
          </cell>
          <cell r="C21" t="str">
            <v>ošetrovateľstvo, fyzioterapia, verejné zdravotníctvo,  pôrodná asistencia,
učiteľstvo - umelecké odbory a umelecké výchovy</v>
          </cell>
          <cell r="D21">
            <v>6</v>
          </cell>
          <cell r="E21">
            <v>0.3</v>
          </cell>
          <cell r="F21">
            <v>0.16666666666666666</v>
          </cell>
          <cell r="G21">
            <v>4.9999999999999996E-2</v>
          </cell>
          <cell r="H21">
            <v>4.4999999999999998E-2</v>
          </cell>
          <cell r="I21">
            <v>0.21166666666666667</v>
          </cell>
          <cell r="J21">
            <v>3.4081920903954805</v>
          </cell>
          <cell r="K21">
            <v>3.41</v>
          </cell>
        </row>
        <row r="22">
          <cell r="B22">
            <v>18</v>
          </cell>
          <cell r="C22" t="str">
            <v>doktorandské štúdium - medicína</v>
          </cell>
          <cell r="D22">
            <v>5</v>
          </cell>
          <cell r="E22">
            <v>0.75</v>
          </cell>
          <cell r="F22">
            <v>0.2</v>
          </cell>
          <cell r="G22">
            <v>0.15</v>
          </cell>
          <cell r="H22">
            <v>0.13500000000000001</v>
          </cell>
          <cell r="I22">
            <v>0.33500000000000002</v>
          </cell>
          <cell r="J22">
            <v>5.3940677966101704</v>
          </cell>
          <cell r="K22">
            <v>5.39</v>
          </cell>
        </row>
        <row r="23">
          <cell r="B23">
            <v>19</v>
          </cell>
          <cell r="C23" t="str">
            <v>doktorandské štúdium - prírodovedné odbory, technické odbory, informačné technológie, farmácia, poľnohospodárstvo, lesníctvo</v>
          </cell>
          <cell r="D23">
            <v>8</v>
          </cell>
          <cell r="E23">
            <v>0.75</v>
          </cell>
          <cell r="F23">
            <v>0.125</v>
          </cell>
          <cell r="G23">
            <v>9.375E-2</v>
          </cell>
          <cell r="H23">
            <v>8.4375000000000006E-2</v>
          </cell>
          <cell r="I23">
            <v>0.20937500000000001</v>
          </cell>
          <cell r="J23">
            <v>3.3712923728813564</v>
          </cell>
          <cell r="K23">
            <v>3.37</v>
          </cell>
        </row>
        <row r="24">
          <cell r="B24">
            <v>20</v>
          </cell>
          <cell r="C24" t="str">
            <v>doktorandské štúdium - ostatné odbory</v>
          </cell>
          <cell r="D24">
            <v>13</v>
          </cell>
          <cell r="E24">
            <v>0.45</v>
          </cell>
          <cell r="F24">
            <v>7.6923076923076927E-2</v>
          </cell>
          <cell r="G24">
            <v>3.4615384615384617E-2</v>
          </cell>
          <cell r="H24">
            <v>3.1153846153846157E-2</v>
          </cell>
          <cell r="I24">
            <v>0.10807692307692308</v>
          </cell>
          <cell r="J24">
            <v>1.7402216427640158</v>
          </cell>
          <cell r="K24">
            <v>1.74</v>
          </cell>
        </row>
        <row r="25">
          <cell r="B25">
            <v>0</v>
          </cell>
          <cell r="K25">
            <v>0</v>
          </cell>
        </row>
        <row r="26">
          <cell r="B26" t="str">
            <v>K1</v>
          </cell>
          <cell r="C26" t="str">
            <v>modelový pomer priemerného platu odborných  zamestnancov k priemernému platu učiteľov bez PhD</v>
          </cell>
          <cell r="F26">
            <v>0.9</v>
          </cell>
        </row>
        <row r="29">
          <cell r="J29">
            <v>0.49199623352165733</v>
          </cell>
        </row>
        <row r="30">
          <cell r="J30">
            <v>0.39359698681732586</v>
          </cell>
        </row>
      </sheetData>
      <sheetData sheetId="5" refreshError="1"/>
      <sheetData sheetId="6">
        <row r="4">
          <cell r="A4">
            <v>201251</v>
          </cell>
          <cell r="B4" t="str">
            <v>humanitné vedy a umenie</v>
          </cell>
          <cell r="C4" t="str">
            <v>humanitné vedy</v>
          </cell>
          <cell r="D4" t="str">
            <v>Archeológia</v>
          </cell>
          <cell r="E4">
            <v>1</v>
          </cell>
          <cell r="F4">
            <v>10</v>
          </cell>
          <cell r="G4">
            <v>0</v>
          </cell>
          <cell r="H4">
            <v>0</v>
          </cell>
        </row>
        <row r="5">
          <cell r="A5">
            <v>201252</v>
          </cell>
          <cell r="B5" t="str">
            <v>humanitné vedy a umenie</v>
          </cell>
          <cell r="C5" t="str">
            <v>humanitné vedy</v>
          </cell>
          <cell r="D5" t="str">
            <v>Archeológia</v>
          </cell>
          <cell r="E5">
            <v>2</v>
          </cell>
          <cell r="F5">
            <v>10</v>
          </cell>
          <cell r="G5">
            <v>0</v>
          </cell>
          <cell r="H5">
            <v>0</v>
          </cell>
        </row>
        <row r="6">
          <cell r="A6">
            <v>201253</v>
          </cell>
          <cell r="B6" t="str">
            <v>humanitné vedy a umenie</v>
          </cell>
          <cell r="C6" t="str">
            <v>humanitné vedy</v>
          </cell>
          <cell r="D6" t="str">
            <v>Archeológia</v>
          </cell>
          <cell r="E6">
            <v>3</v>
          </cell>
          <cell r="F6">
            <v>20</v>
          </cell>
          <cell r="G6">
            <v>0</v>
          </cell>
          <cell r="H6">
            <v>0</v>
          </cell>
        </row>
        <row r="7">
          <cell r="A7">
            <v>201101</v>
          </cell>
          <cell r="B7" t="str">
            <v>humanitné vedy a umenie</v>
          </cell>
          <cell r="C7" t="str">
            <v>humanitné vedy</v>
          </cell>
          <cell r="D7" t="str">
            <v>Archívnictvo</v>
          </cell>
          <cell r="E7">
            <v>1</v>
          </cell>
          <cell r="F7">
            <v>10</v>
          </cell>
          <cell r="G7">
            <v>0</v>
          </cell>
          <cell r="H7">
            <v>0</v>
          </cell>
        </row>
        <row r="8">
          <cell r="A8">
            <v>201102</v>
          </cell>
          <cell r="B8" t="str">
            <v>humanitné vedy a umenie</v>
          </cell>
          <cell r="C8" t="str">
            <v>humanitné vedy</v>
          </cell>
          <cell r="D8" t="str">
            <v>Archívnictvo</v>
          </cell>
          <cell r="E8">
            <v>2</v>
          </cell>
          <cell r="F8">
            <v>10</v>
          </cell>
          <cell r="G8">
            <v>0</v>
          </cell>
          <cell r="H8">
            <v>0</v>
          </cell>
        </row>
        <row r="9">
          <cell r="A9">
            <v>201321</v>
          </cell>
          <cell r="B9" t="str">
            <v>humanitné vedy a umenie</v>
          </cell>
          <cell r="C9" t="str">
            <v>humanitné vedy</v>
          </cell>
          <cell r="D9" t="str">
            <v>Cudzie jazyky a kultúry</v>
          </cell>
          <cell r="E9">
            <v>1</v>
          </cell>
          <cell r="F9">
            <v>9</v>
          </cell>
          <cell r="G9">
            <v>0</v>
          </cell>
          <cell r="H9">
            <v>0</v>
          </cell>
        </row>
        <row r="10">
          <cell r="A10">
            <v>201322</v>
          </cell>
          <cell r="B10" t="str">
            <v>humanitné vedy a umenie</v>
          </cell>
          <cell r="C10" t="str">
            <v>humanitné vedy</v>
          </cell>
          <cell r="D10" t="str">
            <v>Cudzie jazyky a kultúry</v>
          </cell>
          <cell r="E10">
            <v>2</v>
          </cell>
          <cell r="F10">
            <v>9</v>
          </cell>
          <cell r="G10">
            <v>0</v>
          </cell>
          <cell r="H10">
            <v>0</v>
          </cell>
        </row>
        <row r="11">
          <cell r="A11">
            <v>201323</v>
          </cell>
          <cell r="B11" t="str">
            <v>humanitné vedy a umenie</v>
          </cell>
          <cell r="C11" t="str">
            <v>humanitné vedy</v>
          </cell>
          <cell r="D11" t="str">
            <v>Cudzie jazyky a kultúry</v>
          </cell>
          <cell r="E11">
            <v>3</v>
          </cell>
          <cell r="F11">
            <v>20</v>
          </cell>
          <cell r="G11">
            <v>0</v>
          </cell>
          <cell r="H11">
            <v>0</v>
          </cell>
        </row>
        <row r="12">
          <cell r="A12">
            <v>201191</v>
          </cell>
          <cell r="B12" t="str">
            <v>humanitné vedy a umenie</v>
          </cell>
          <cell r="C12" t="str">
            <v>humanitné vedy</v>
          </cell>
          <cell r="D12" t="str">
            <v>dejiny a teória divadelného umenia</v>
          </cell>
          <cell r="E12">
            <v>1</v>
          </cell>
          <cell r="F12">
            <v>10</v>
          </cell>
          <cell r="G12">
            <v>0</v>
          </cell>
          <cell r="H12">
            <v>0</v>
          </cell>
        </row>
        <row r="13">
          <cell r="A13">
            <v>201192</v>
          </cell>
          <cell r="B13" t="str">
            <v>humanitné vedy a umenie</v>
          </cell>
          <cell r="C13" t="str">
            <v>humanitné vedy</v>
          </cell>
          <cell r="D13" t="str">
            <v>dejiny a teória divadelného umenia</v>
          </cell>
          <cell r="E13">
            <v>2</v>
          </cell>
          <cell r="F13">
            <v>10</v>
          </cell>
          <cell r="G13">
            <v>0</v>
          </cell>
          <cell r="H13">
            <v>0</v>
          </cell>
        </row>
        <row r="14">
          <cell r="A14">
            <v>201193</v>
          </cell>
          <cell r="B14" t="str">
            <v>humanitné vedy a umenie</v>
          </cell>
          <cell r="C14" t="str">
            <v>humanitné vedy</v>
          </cell>
          <cell r="D14" t="str">
            <v>Dejiny a teória divadelného umenia</v>
          </cell>
          <cell r="E14">
            <v>3</v>
          </cell>
          <cell r="F14">
            <v>20</v>
          </cell>
          <cell r="G14">
            <v>0</v>
          </cell>
          <cell r="H14">
            <v>0</v>
          </cell>
        </row>
        <row r="15">
          <cell r="A15">
            <v>201201</v>
          </cell>
          <cell r="B15" t="str">
            <v>humanitné vedy a umenie</v>
          </cell>
          <cell r="C15" t="str">
            <v>humanitné vedy</v>
          </cell>
          <cell r="D15" t="str">
            <v>Dejiny a teória filmového umenia a multimédií</v>
          </cell>
          <cell r="E15">
            <v>1</v>
          </cell>
          <cell r="F15">
            <v>10</v>
          </cell>
          <cell r="G15">
            <v>0</v>
          </cell>
          <cell r="H15">
            <v>0</v>
          </cell>
        </row>
        <row r="16">
          <cell r="A16">
            <v>201202</v>
          </cell>
          <cell r="B16" t="str">
            <v>humanitné vedy a umenie</v>
          </cell>
          <cell r="C16" t="str">
            <v>humanitné vedy</v>
          </cell>
          <cell r="D16" t="str">
            <v>Dejiny a teória filmového umenia a multimédií</v>
          </cell>
          <cell r="E16">
            <v>2</v>
          </cell>
          <cell r="F16">
            <v>10</v>
          </cell>
          <cell r="G16">
            <v>0</v>
          </cell>
          <cell r="H16">
            <v>0</v>
          </cell>
        </row>
        <row r="17">
          <cell r="A17">
            <v>201203</v>
          </cell>
          <cell r="B17" t="str">
            <v>humanitné vedy a umenie</v>
          </cell>
          <cell r="C17" t="str">
            <v>humanitné vedy</v>
          </cell>
          <cell r="D17" t="str">
            <v>Dejiny a teória filmového umenia a multimédií</v>
          </cell>
          <cell r="E17">
            <v>3</v>
          </cell>
          <cell r="F17">
            <v>20</v>
          </cell>
          <cell r="G17">
            <v>0</v>
          </cell>
          <cell r="H17">
            <v>0</v>
          </cell>
        </row>
        <row r="18">
          <cell r="A18">
            <v>201171</v>
          </cell>
          <cell r="B18" t="str">
            <v>humanitné vedy a umenie</v>
          </cell>
          <cell r="C18" t="str">
            <v>humanitné vedy</v>
          </cell>
          <cell r="D18" t="str">
            <v>Dejiny a teória umenia</v>
          </cell>
          <cell r="E18">
            <v>1</v>
          </cell>
          <cell r="F18">
            <v>10</v>
          </cell>
          <cell r="G18">
            <v>0</v>
          </cell>
          <cell r="H18">
            <v>0</v>
          </cell>
        </row>
        <row r="19">
          <cell r="A19">
            <v>201172</v>
          </cell>
          <cell r="B19" t="str">
            <v>humanitné vedy a umenie</v>
          </cell>
          <cell r="C19" t="str">
            <v>humanitné vedy</v>
          </cell>
          <cell r="D19" t="str">
            <v>Dejiny a teória umenia</v>
          </cell>
          <cell r="E19">
            <v>2</v>
          </cell>
          <cell r="F19">
            <v>10</v>
          </cell>
          <cell r="G19">
            <v>0</v>
          </cell>
          <cell r="H19">
            <v>0</v>
          </cell>
        </row>
        <row r="20">
          <cell r="A20">
            <v>201183</v>
          </cell>
          <cell r="B20" t="str">
            <v>humanitné vedy a umenie</v>
          </cell>
          <cell r="C20" t="str">
            <v>humanitné vedy</v>
          </cell>
          <cell r="D20" t="str">
            <v>Dejiny a teória výtvarného umenia a architektúry</v>
          </cell>
          <cell r="E20">
            <v>3</v>
          </cell>
          <cell r="F20">
            <v>20</v>
          </cell>
          <cell r="G20">
            <v>0</v>
          </cell>
          <cell r="H20">
            <v>0</v>
          </cell>
        </row>
        <row r="21">
          <cell r="A21">
            <v>201033</v>
          </cell>
          <cell r="B21" t="str">
            <v>humanitné vedy a umenie</v>
          </cell>
          <cell r="C21" t="str">
            <v>humanitné vedy</v>
          </cell>
          <cell r="D21" t="str">
            <v>Dejiny filozofie</v>
          </cell>
          <cell r="E21">
            <v>3</v>
          </cell>
          <cell r="F21">
            <v>20</v>
          </cell>
          <cell r="G21">
            <v>0</v>
          </cell>
          <cell r="H21">
            <v>0</v>
          </cell>
        </row>
        <row r="22">
          <cell r="A22">
            <v>201061</v>
          </cell>
          <cell r="B22" t="str">
            <v>humanitné vedy a umenie</v>
          </cell>
          <cell r="C22" t="str">
            <v>humanitné vedy</v>
          </cell>
          <cell r="D22" t="str">
            <v>Estetika</v>
          </cell>
          <cell r="E22">
            <v>1</v>
          </cell>
          <cell r="F22">
            <v>10</v>
          </cell>
          <cell r="G22">
            <v>0</v>
          </cell>
          <cell r="H22">
            <v>0</v>
          </cell>
        </row>
        <row r="23">
          <cell r="A23">
            <v>201062</v>
          </cell>
          <cell r="B23" t="str">
            <v>humanitné vedy a umenie</v>
          </cell>
          <cell r="C23" t="str">
            <v>humanitné vedy</v>
          </cell>
          <cell r="D23" t="str">
            <v>Estetika</v>
          </cell>
          <cell r="E23">
            <v>2</v>
          </cell>
          <cell r="F23">
            <v>10</v>
          </cell>
          <cell r="G23">
            <v>0</v>
          </cell>
          <cell r="H23">
            <v>0</v>
          </cell>
        </row>
        <row r="24">
          <cell r="A24">
            <v>201063</v>
          </cell>
          <cell r="B24" t="str">
            <v>humanitné vedy a umenie</v>
          </cell>
          <cell r="C24" t="str">
            <v>humanitné vedy</v>
          </cell>
          <cell r="D24" t="str">
            <v>Estetika</v>
          </cell>
          <cell r="E24">
            <v>3</v>
          </cell>
          <cell r="F24">
            <v>20</v>
          </cell>
          <cell r="G24">
            <v>0</v>
          </cell>
          <cell r="H24">
            <v>0</v>
          </cell>
        </row>
        <row r="25">
          <cell r="A25">
            <v>201051</v>
          </cell>
          <cell r="B25" t="str">
            <v>humanitné vedy a umenie</v>
          </cell>
          <cell r="C25" t="str">
            <v>humanitné vedy</v>
          </cell>
          <cell r="D25" t="str">
            <v>Etika</v>
          </cell>
          <cell r="E25">
            <v>1</v>
          </cell>
          <cell r="F25">
            <v>10</v>
          </cell>
          <cell r="G25">
            <v>0</v>
          </cell>
          <cell r="H25">
            <v>0</v>
          </cell>
        </row>
        <row r="26">
          <cell r="A26">
            <v>201052</v>
          </cell>
          <cell r="B26" t="str">
            <v>humanitné vedy a umenie</v>
          </cell>
          <cell r="C26" t="str">
            <v>humanitné vedy</v>
          </cell>
          <cell r="D26" t="str">
            <v>Etika</v>
          </cell>
          <cell r="E26">
            <v>2</v>
          </cell>
          <cell r="F26">
            <v>10</v>
          </cell>
          <cell r="G26">
            <v>0</v>
          </cell>
          <cell r="H26">
            <v>0</v>
          </cell>
        </row>
        <row r="27">
          <cell r="A27">
            <v>201053</v>
          </cell>
          <cell r="B27" t="str">
            <v>humanitné vedy a umenie</v>
          </cell>
          <cell r="C27" t="str">
            <v>humanitné vedy</v>
          </cell>
          <cell r="D27" t="str">
            <v>Etika</v>
          </cell>
          <cell r="E27">
            <v>3</v>
          </cell>
          <cell r="F27">
            <v>20</v>
          </cell>
          <cell r="G27">
            <v>0</v>
          </cell>
          <cell r="H27">
            <v>0</v>
          </cell>
        </row>
        <row r="28">
          <cell r="A28">
            <v>201141</v>
          </cell>
          <cell r="B28" t="str">
            <v>humanitné vedy a umenie</v>
          </cell>
          <cell r="C28" t="str">
            <v>humanitné vedy</v>
          </cell>
          <cell r="D28" t="str">
            <v>Evanjelická teológia</v>
          </cell>
          <cell r="E28">
            <v>1</v>
          </cell>
          <cell r="F28">
            <v>10</v>
          </cell>
          <cell r="G28">
            <v>0</v>
          </cell>
          <cell r="H28">
            <v>0</v>
          </cell>
        </row>
        <row r="29">
          <cell r="A29">
            <v>201142</v>
          </cell>
          <cell r="B29" t="str">
            <v>humanitné vedy a umenie</v>
          </cell>
          <cell r="C29" t="str">
            <v>humanitné vedy</v>
          </cell>
          <cell r="D29" t="str">
            <v>Evanjelická teológia</v>
          </cell>
          <cell r="E29">
            <v>2</v>
          </cell>
          <cell r="F29">
            <v>10</v>
          </cell>
          <cell r="G29">
            <v>0</v>
          </cell>
          <cell r="H29">
            <v>0</v>
          </cell>
        </row>
        <row r="30">
          <cell r="A30">
            <v>201143</v>
          </cell>
          <cell r="B30" t="str">
            <v>humanitné vedy a umenie</v>
          </cell>
          <cell r="C30" t="str">
            <v>humanitné vedy</v>
          </cell>
          <cell r="D30" t="str">
            <v>Evanjelická teológia</v>
          </cell>
          <cell r="E30">
            <v>3</v>
          </cell>
          <cell r="F30">
            <v>20</v>
          </cell>
          <cell r="G30">
            <v>0</v>
          </cell>
          <cell r="H30">
            <v>0</v>
          </cell>
        </row>
        <row r="31">
          <cell r="A31">
            <v>201011</v>
          </cell>
          <cell r="B31" t="str">
            <v>humanitné vedy a umenie</v>
          </cell>
          <cell r="C31" t="str">
            <v>humanitné vedy</v>
          </cell>
          <cell r="D31" t="str">
            <v>Filozofia</v>
          </cell>
          <cell r="E31">
            <v>1</v>
          </cell>
          <cell r="F31">
            <v>10</v>
          </cell>
          <cell r="G31">
            <v>0</v>
          </cell>
          <cell r="H31">
            <v>0</v>
          </cell>
        </row>
        <row r="32">
          <cell r="A32">
            <v>201012</v>
          </cell>
          <cell r="B32" t="str">
            <v>humanitné vedy a umenie</v>
          </cell>
          <cell r="C32" t="str">
            <v>humanitné vedy</v>
          </cell>
          <cell r="D32" t="str">
            <v>Filozofia</v>
          </cell>
          <cell r="E32">
            <v>2</v>
          </cell>
          <cell r="F32">
            <v>10</v>
          </cell>
          <cell r="G32">
            <v>0</v>
          </cell>
          <cell r="H32">
            <v>0</v>
          </cell>
        </row>
        <row r="33">
          <cell r="A33">
            <v>201071</v>
          </cell>
          <cell r="B33" t="str">
            <v>humanitné vedy a umenie</v>
          </cell>
          <cell r="C33" t="str">
            <v>humanitné vedy</v>
          </cell>
          <cell r="D33" t="str">
            <v>História</v>
          </cell>
          <cell r="E33">
            <v>1</v>
          </cell>
          <cell r="F33">
            <v>10</v>
          </cell>
          <cell r="G33">
            <v>0</v>
          </cell>
          <cell r="H33">
            <v>0</v>
          </cell>
        </row>
        <row r="34">
          <cell r="A34">
            <v>201072</v>
          </cell>
          <cell r="B34" t="str">
            <v>humanitné vedy a umenie</v>
          </cell>
          <cell r="C34" t="str">
            <v>humanitné vedy</v>
          </cell>
          <cell r="D34" t="str">
            <v>História</v>
          </cell>
          <cell r="E34">
            <v>2</v>
          </cell>
          <cell r="F34">
            <v>10</v>
          </cell>
          <cell r="G34">
            <v>0</v>
          </cell>
          <cell r="H34">
            <v>0</v>
          </cell>
        </row>
        <row r="35">
          <cell r="A35">
            <v>201073</v>
          </cell>
          <cell r="B35" t="str">
            <v>humanitné vedy a umenie</v>
          </cell>
          <cell r="C35" t="str">
            <v>humanitné vedy</v>
          </cell>
          <cell r="D35" t="str">
            <v>História</v>
          </cell>
          <cell r="E35">
            <v>3</v>
          </cell>
          <cell r="F35">
            <v>20</v>
          </cell>
          <cell r="G35">
            <v>0</v>
          </cell>
          <cell r="H35">
            <v>0</v>
          </cell>
        </row>
        <row r="36">
          <cell r="A36">
            <v>201343</v>
          </cell>
          <cell r="B36" t="str">
            <v>humanitné vedy a umenie</v>
          </cell>
          <cell r="C36" t="str">
            <v>humanitné vedy</v>
          </cell>
          <cell r="D36" t="str">
            <v>Jazykoveda konkrétnych jazykových skupín</v>
          </cell>
          <cell r="E36">
            <v>3</v>
          </cell>
          <cell r="F36">
            <v>20</v>
          </cell>
          <cell r="G36">
            <v>0</v>
          </cell>
          <cell r="H36">
            <v>0</v>
          </cell>
        </row>
        <row r="37">
          <cell r="A37">
            <v>201131</v>
          </cell>
          <cell r="B37" t="str">
            <v>humanitné vedy a umenie</v>
          </cell>
          <cell r="C37" t="str">
            <v>humanitné vedy</v>
          </cell>
          <cell r="D37" t="str">
            <v>Katolícka teológia</v>
          </cell>
          <cell r="E37">
            <v>1</v>
          </cell>
          <cell r="F37">
            <v>10</v>
          </cell>
          <cell r="G37">
            <v>0</v>
          </cell>
          <cell r="H37">
            <v>0</v>
          </cell>
        </row>
        <row r="38">
          <cell r="A38">
            <v>201132</v>
          </cell>
          <cell r="B38" t="str">
            <v>humanitné vedy a umenie</v>
          </cell>
          <cell r="C38" t="str">
            <v>humanitné vedy</v>
          </cell>
          <cell r="D38" t="str">
            <v>Katolícka teológia</v>
          </cell>
          <cell r="E38">
            <v>2</v>
          </cell>
          <cell r="F38">
            <v>10</v>
          </cell>
          <cell r="G38">
            <v>0</v>
          </cell>
          <cell r="H38">
            <v>0</v>
          </cell>
        </row>
        <row r="39">
          <cell r="A39">
            <v>201133</v>
          </cell>
          <cell r="B39" t="str">
            <v>humanitné vedy a umenie</v>
          </cell>
          <cell r="C39" t="str">
            <v>humanitné vedy</v>
          </cell>
          <cell r="D39" t="str">
            <v>Katolícka teológia</v>
          </cell>
          <cell r="E39">
            <v>3</v>
          </cell>
          <cell r="F39">
            <v>20</v>
          </cell>
          <cell r="G39">
            <v>0</v>
          </cell>
          <cell r="H39">
            <v>0</v>
          </cell>
        </row>
        <row r="40">
          <cell r="A40">
            <v>201261</v>
          </cell>
          <cell r="B40" t="str">
            <v>humanitné vedy a umenie</v>
          </cell>
          <cell r="C40" t="str">
            <v>humanitné vedy</v>
          </cell>
          <cell r="D40" t="str">
            <v>Klasická archeológia</v>
          </cell>
          <cell r="E40">
            <v>1</v>
          </cell>
          <cell r="F40">
            <v>10</v>
          </cell>
          <cell r="G40">
            <v>0</v>
          </cell>
          <cell r="H40">
            <v>0</v>
          </cell>
        </row>
        <row r="41">
          <cell r="A41">
            <v>201262</v>
          </cell>
          <cell r="B41" t="str">
            <v>humanitné vedy a umenie</v>
          </cell>
          <cell r="C41" t="str">
            <v>humanitné vedy</v>
          </cell>
          <cell r="D41" t="str">
            <v>Klasická archeológia</v>
          </cell>
          <cell r="E41">
            <v>2</v>
          </cell>
          <cell r="F41">
            <v>10</v>
          </cell>
          <cell r="G41">
            <v>0</v>
          </cell>
          <cell r="H41">
            <v>0</v>
          </cell>
        </row>
        <row r="42">
          <cell r="A42">
            <v>201263</v>
          </cell>
          <cell r="B42" t="str">
            <v>humanitné vedy a umenie</v>
          </cell>
          <cell r="C42" t="str">
            <v>humanitné vedy</v>
          </cell>
          <cell r="D42" t="str">
            <v>Klasická archeológia</v>
          </cell>
          <cell r="E42">
            <v>3</v>
          </cell>
          <cell r="F42">
            <v>20</v>
          </cell>
          <cell r="G42">
            <v>0</v>
          </cell>
          <cell r="H42">
            <v>0</v>
          </cell>
        </row>
        <row r="43">
          <cell r="A43">
            <v>201311</v>
          </cell>
          <cell r="B43" t="str">
            <v>humanitné vedy a umenie</v>
          </cell>
          <cell r="C43" t="str">
            <v>humanitné vedy</v>
          </cell>
          <cell r="D43" t="str">
            <v>Klasické jazyky</v>
          </cell>
          <cell r="E43">
            <v>1</v>
          </cell>
          <cell r="F43">
            <v>9</v>
          </cell>
          <cell r="G43">
            <v>0</v>
          </cell>
          <cell r="H43">
            <v>0</v>
          </cell>
        </row>
        <row r="44">
          <cell r="A44">
            <v>201312</v>
          </cell>
          <cell r="B44" t="str">
            <v>humanitné vedy a umenie</v>
          </cell>
          <cell r="C44" t="str">
            <v>humanitné vedy</v>
          </cell>
          <cell r="D44" t="str">
            <v>Klasické jazyky</v>
          </cell>
          <cell r="E44">
            <v>2</v>
          </cell>
          <cell r="F44">
            <v>9</v>
          </cell>
          <cell r="G44">
            <v>0</v>
          </cell>
          <cell r="H44">
            <v>0</v>
          </cell>
        </row>
        <row r="45">
          <cell r="A45">
            <v>201313</v>
          </cell>
          <cell r="B45" t="str">
            <v>humanitné vedy a umenie</v>
          </cell>
          <cell r="C45" t="str">
            <v>humanitné vedy</v>
          </cell>
          <cell r="D45" t="str">
            <v>Klasické jazyky</v>
          </cell>
          <cell r="E45">
            <v>3</v>
          </cell>
          <cell r="F45">
            <v>20</v>
          </cell>
          <cell r="G45">
            <v>0</v>
          </cell>
          <cell r="H45">
            <v>0</v>
          </cell>
        </row>
        <row r="46">
          <cell r="A46">
            <v>201363</v>
          </cell>
          <cell r="B46" t="str">
            <v>humanitné vedy a umenie</v>
          </cell>
          <cell r="C46" t="str">
            <v>humanitné vedy</v>
          </cell>
          <cell r="D46" t="str">
            <v>Literárna veda</v>
          </cell>
          <cell r="E46">
            <v>3</v>
          </cell>
          <cell r="F46">
            <v>20</v>
          </cell>
          <cell r="G46">
            <v>0</v>
          </cell>
          <cell r="H46">
            <v>0</v>
          </cell>
        </row>
        <row r="47">
          <cell r="A47">
            <v>201043</v>
          </cell>
          <cell r="B47" t="str">
            <v>humanitné vedy a umenie</v>
          </cell>
          <cell r="C47" t="str">
            <v>humanitné vedy</v>
          </cell>
          <cell r="D47" t="str">
            <v>Logika a metodológia vedy</v>
          </cell>
          <cell r="E47">
            <v>3</v>
          </cell>
          <cell r="F47">
            <v>20</v>
          </cell>
          <cell r="G47">
            <v>0</v>
          </cell>
          <cell r="H47">
            <v>0</v>
          </cell>
        </row>
        <row r="48">
          <cell r="A48">
            <v>201241</v>
          </cell>
          <cell r="B48" t="str">
            <v>humanitné vedy a umenie</v>
          </cell>
          <cell r="C48" t="str">
            <v>humanitné vedy</v>
          </cell>
          <cell r="D48" t="str">
            <v>Muzeológia</v>
          </cell>
          <cell r="E48">
            <v>1</v>
          </cell>
          <cell r="F48">
            <v>10</v>
          </cell>
          <cell r="G48">
            <v>0</v>
          </cell>
          <cell r="H48">
            <v>0</v>
          </cell>
        </row>
        <row r="49">
          <cell r="A49">
            <v>201242</v>
          </cell>
          <cell r="B49" t="str">
            <v>humanitné vedy a umenie</v>
          </cell>
          <cell r="C49" t="str">
            <v>humanitné vedy</v>
          </cell>
          <cell r="D49" t="str">
            <v>Muzeológia</v>
          </cell>
          <cell r="E49">
            <v>2</v>
          </cell>
          <cell r="F49">
            <v>10</v>
          </cell>
          <cell r="G49">
            <v>0</v>
          </cell>
          <cell r="H49">
            <v>0</v>
          </cell>
        </row>
        <row r="50">
          <cell r="A50">
            <v>201243</v>
          </cell>
          <cell r="B50" t="str">
            <v>humanitné vedy a umenie</v>
          </cell>
          <cell r="C50" t="str">
            <v>humanitné vedy</v>
          </cell>
          <cell r="D50" t="str">
            <v>Muzeológia</v>
          </cell>
          <cell r="E50">
            <v>3</v>
          </cell>
          <cell r="F50">
            <v>20</v>
          </cell>
          <cell r="G50">
            <v>0</v>
          </cell>
          <cell r="H50">
            <v>0</v>
          </cell>
        </row>
        <row r="51">
          <cell r="A51">
            <v>201371</v>
          </cell>
          <cell r="B51" t="str">
            <v>humanitné vedy a umenie</v>
          </cell>
          <cell r="C51" t="str">
            <v>humanitné vedy</v>
          </cell>
          <cell r="D51" t="str">
            <v>Muzikológia</v>
          </cell>
          <cell r="E51">
            <v>1</v>
          </cell>
          <cell r="F51">
            <v>10</v>
          </cell>
          <cell r="G51">
            <v>0</v>
          </cell>
        </row>
        <row r="52">
          <cell r="A52">
            <v>201372</v>
          </cell>
          <cell r="B52" t="str">
            <v>humanitné vedy a umenie</v>
          </cell>
          <cell r="C52" t="str">
            <v>humanitné vedy</v>
          </cell>
          <cell r="D52" t="str">
            <v>Muzikológia</v>
          </cell>
          <cell r="E52">
            <v>2</v>
          </cell>
          <cell r="F52">
            <v>10</v>
          </cell>
          <cell r="G52">
            <v>0</v>
          </cell>
          <cell r="H52">
            <v>0</v>
          </cell>
        </row>
        <row r="53">
          <cell r="A53">
            <v>201373</v>
          </cell>
          <cell r="B53" t="str">
            <v>humanitné vedy a umenie</v>
          </cell>
          <cell r="C53" t="str">
            <v>humanitné vedy</v>
          </cell>
          <cell r="D53" t="str">
            <v>Muzikológia</v>
          </cell>
          <cell r="E53">
            <v>3</v>
          </cell>
          <cell r="F53">
            <v>20</v>
          </cell>
          <cell r="G53">
            <v>0</v>
          </cell>
          <cell r="H53">
            <v>0</v>
          </cell>
        </row>
        <row r="54">
          <cell r="A54">
            <v>201291</v>
          </cell>
          <cell r="B54" t="str">
            <v>humanitné vedy a umenie</v>
          </cell>
          <cell r="C54" t="str">
            <v>humanitné vedy</v>
          </cell>
          <cell r="D54" t="str">
            <v>Neslovanské jazyky a literatúra</v>
          </cell>
          <cell r="E54">
            <v>1</v>
          </cell>
          <cell r="F54">
            <v>9</v>
          </cell>
          <cell r="G54">
            <v>0</v>
          </cell>
          <cell r="H54">
            <v>0</v>
          </cell>
        </row>
        <row r="55">
          <cell r="A55">
            <v>201292</v>
          </cell>
          <cell r="B55" t="str">
            <v>humanitné vedy a umenie</v>
          </cell>
          <cell r="C55" t="str">
            <v>humanitné vedy</v>
          </cell>
          <cell r="D55" t="str">
            <v>Neslovanské jazyky a literatúra</v>
          </cell>
          <cell r="E55">
            <v>2</v>
          </cell>
          <cell r="F55">
            <v>9</v>
          </cell>
          <cell r="G55">
            <v>0</v>
          </cell>
          <cell r="H55">
            <v>0</v>
          </cell>
        </row>
        <row r="56">
          <cell r="A56">
            <v>201293</v>
          </cell>
          <cell r="B56" t="str">
            <v>humanitné vedy a umenie</v>
          </cell>
          <cell r="C56" t="str">
            <v>humanitné vedy</v>
          </cell>
          <cell r="D56" t="str">
            <v>Neslovanské jazyky a literatúra</v>
          </cell>
          <cell r="E56">
            <v>3</v>
          </cell>
          <cell r="F56">
            <v>20</v>
          </cell>
          <cell r="G56">
            <v>0</v>
          </cell>
          <cell r="H56">
            <v>0</v>
          </cell>
        </row>
        <row r="57">
          <cell r="A57">
            <v>201301</v>
          </cell>
          <cell r="B57" t="str">
            <v>humanitné vedy a umenie</v>
          </cell>
          <cell r="C57" t="str">
            <v>humanitné vedy</v>
          </cell>
          <cell r="D57" t="str">
            <v>Orientálne jazyky a literatúra</v>
          </cell>
          <cell r="E57">
            <v>1</v>
          </cell>
          <cell r="F57">
            <v>9</v>
          </cell>
          <cell r="G57">
            <v>0</v>
          </cell>
          <cell r="H57">
            <v>0</v>
          </cell>
        </row>
        <row r="58">
          <cell r="A58">
            <v>201302</v>
          </cell>
          <cell r="B58" t="str">
            <v>humanitné vedy a umenie</v>
          </cell>
          <cell r="C58" t="str">
            <v>humanitné vedy</v>
          </cell>
          <cell r="D58" t="str">
            <v>Orientálne jazyky a literatúra</v>
          </cell>
          <cell r="E58">
            <v>2</v>
          </cell>
          <cell r="F58">
            <v>9</v>
          </cell>
          <cell r="G58">
            <v>0</v>
          </cell>
          <cell r="H58">
            <v>0</v>
          </cell>
        </row>
        <row r="59">
          <cell r="A59">
            <v>201303</v>
          </cell>
          <cell r="B59" t="str">
            <v>humanitné vedy a umenie</v>
          </cell>
          <cell r="C59" t="str">
            <v>humanitné vedy</v>
          </cell>
          <cell r="D59" t="str">
            <v>Orientálne jazyky a literatúra</v>
          </cell>
          <cell r="E59">
            <v>3</v>
          </cell>
          <cell r="F59">
            <v>20</v>
          </cell>
          <cell r="G59">
            <v>0</v>
          </cell>
          <cell r="H59">
            <v>0</v>
          </cell>
        </row>
        <row r="60">
          <cell r="A60">
            <v>201113</v>
          </cell>
          <cell r="B60" t="str">
            <v>humanitné vedy a umenie</v>
          </cell>
          <cell r="C60" t="str">
            <v>humanitné vedy</v>
          </cell>
          <cell r="D60" t="str">
            <v>Pomocné vedy historické</v>
          </cell>
          <cell r="E60">
            <v>3</v>
          </cell>
          <cell r="F60">
            <v>20</v>
          </cell>
          <cell r="G60">
            <v>0</v>
          </cell>
          <cell r="H60">
            <v>0</v>
          </cell>
        </row>
        <row r="61">
          <cell r="A61">
            <v>201151</v>
          </cell>
          <cell r="B61" t="str">
            <v>humanitné vedy a umenie</v>
          </cell>
          <cell r="C61" t="str">
            <v>humanitné vedy</v>
          </cell>
          <cell r="D61" t="str">
            <v>Pravoslávna teológia</v>
          </cell>
          <cell r="E61">
            <v>1</v>
          </cell>
          <cell r="F61">
            <v>10</v>
          </cell>
          <cell r="G61">
            <v>0</v>
          </cell>
          <cell r="H61">
            <v>0</v>
          </cell>
        </row>
        <row r="62">
          <cell r="A62">
            <v>201152</v>
          </cell>
          <cell r="B62" t="str">
            <v>humanitné vedy a umenie</v>
          </cell>
          <cell r="C62" t="str">
            <v>humanitné vedy</v>
          </cell>
          <cell r="D62" t="str">
            <v>Pravoslávna teológia</v>
          </cell>
          <cell r="E62">
            <v>2</v>
          </cell>
          <cell r="F62">
            <v>10</v>
          </cell>
          <cell r="G62">
            <v>0</v>
          </cell>
          <cell r="H62">
            <v>0</v>
          </cell>
        </row>
        <row r="63">
          <cell r="A63">
            <v>201153</v>
          </cell>
          <cell r="B63" t="str">
            <v>humanitné vedy a umenie</v>
          </cell>
          <cell r="C63" t="str">
            <v>humanitné vedy</v>
          </cell>
          <cell r="D63" t="str">
            <v>Pravoslávna teológia</v>
          </cell>
          <cell r="E63">
            <v>3</v>
          </cell>
          <cell r="F63">
            <v>20</v>
          </cell>
          <cell r="G63">
            <v>0</v>
          </cell>
          <cell r="H63">
            <v>0</v>
          </cell>
        </row>
        <row r="64">
          <cell r="A64">
            <v>201351</v>
          </cell>
          <cell r="B64" t="str">
            <v>humanitné vedy a umenie</v>
          </cell>
          <cell r="C64" t="str">
            <v>humanitné vedy</v>
          </cell>
          <cell r="D64" t="str">
            <v>Prekladateľstvo a tlmočníctvo</v>
          </cell>
          <cell r="E64">
            <v>1</v>
          </cell>
          <cell r="F64">
            <v>6</v>
          </cell>
          <cell r="G64">
            <v>0</v>
          </cell>
          <cell r="H64">
            <v>0</v>
          </cell>
        </row>
        <row r="65">
          <cell r="A65">
            <v>201352</v>
          </cell>
          <cell r="B65" t="str">
            <v>humanitné vedy a umenie</v>
          </cell>
          <cell r="C65" t="str">
            <v>humanitné vedy</v>
          </cell>
          <cell r="D65" t="str">
            <v>Prekladateľstvo a tlmočníctvo</v>
          </cell>
          <cell r="E65">
            <v>2</v>
          </cell>
          <cell r="F65">
            <v>6</v>
          </cell>
          <cell r="G65">
            <v>0</v>
          </cell>
          <cell r="H65">
            <v>0</v>
          </cell>
        </row>
        <row r="66">
          <cell r="A66">
            <v>201353</v>
          </cell>
          <cell r="B66" t="str">
            <v>humanitné vedy a umenie</v>
          </cell>
          <cell r="C66" t="str">
            <v>humanitné vedy</v>
          </cell>
          <cell r="D66" t="str">
            <v>Prekladateľstvo a tlmočníctvo</v>
          </cell>
          <cell r="E66">
            <v>3</v>
          </cell>
          <cell r="F66">
            <v>20</v>
          </cell>
          <cell r="G66">
            <v>0</v>
          </cell>
          <cell r="H66">
            <v>0</v>
          </cell>
        </row>
        <row r="67">
          <cell r="A67">
            <v>201161</v>
          </cell>
          <cell r="B67" t="str">
            <v>humanitné vedy a umenie</v>
          </cell>
          <cell r="C67" t="str">
            <v>humanitné vedy</v>
          </cell>
          <cell r="D67" t="str">
            <v>Religionistika</v>
          </cell>
          <cell r="E67">
            <v>1</v>
          </cell>
          <cell r="F67">
            <v>10</v>
          </cell>
          <cell r="G67">
            <v>0</v>
          </cell>
          <cell r="H67">
            <v>0</v>
          </cell>
        </row>
        <row r="68">
          <cell r="A68">
            <v>201162</v>
          </cell>
          <cell r="B68" t="str">
            <v>humanitné vedy a umenie</v>
          </cell>
          <cell r="C68" t="str">
            <v>humanitné vedy</v>
          </cell>
          <cell r="D68" t="str">
            <v>Religionistika</v>
          </cell>
          <cell r="E68">
            <v>2</v>
          </cell>
          <cell r="F68">
            <v>10</v>
          </cell>
          <cell r="G68">
            <v>0</v>
          </cell>
          <cell r="H68">
            <v>0</v>
          </cell>
        </row>
        <row r="69">
          <cell r="A69">
            <v>201163</v>
          </cell>
          <cell r="B69" t="str">
            <v>humanitné vedy a umenie</v>
          </cell>
          <cell r="C69" t="str">
            <v>humanitné vedy</v>
          </cell>
          <cell r="D69" t="str">
            <v>Religionistika</v>
          </cell>
          <cell r="E69">
            <v>3</v>
          </cell>
          <cell r="F69">
            <v>20</v>
          </cell>
          <cell r="G69">
            <v>0</v>
          </cell>
          <cell r="H69">
            <v>0</v>
          </cell>
        </row>
        <row r="70">
          <cell r="A70">
            <v>201281</v>
          </cell>
          <cell r="B70" t="str">
            <v>humanitné vedy a umenie</v>
          </cell>
          <cell r="C70" t="str">
            <v>humanitné vedy</v>
          </cell>
          <cell r="D70" t="str">
            <v>Slovanské jazyky a literatúry</v>
          </cell>
          <cell r="E70">
            <v>1</v>
          </cell>
          <cell r="F70">
            <v>9</v>
          </cell>
          <cell r="G70">
            <v>0</v>
          </cell>
          <cell r="H70">
            <v>0</v>
          </cell>
        </row>
        <row r="71">
          <cell r="A71">
            <v>201282</v>
          </cell>
          <cell r="B71" t="str">
            <v>humanitné vedy a umenie</v>
          </cell>
          <cell r="C71" t="str">
            <v>humanitné vedy</v>
          </cell>
          <cell r="D71" t="str">
            <v>Slovanské jazyky a literatúry</v>
          </cell>
          <cell r="E71">
            <v>2</v>
          </cell>
          <cell r="F71">
            <v>9</v>
          </cell>
          <cell r="G71">
            <v>0</v>
          </cell>
          <cell r="H71">
            <v>0</v>
          </cell>
        </row>
        <row r="72">
          <cell r="A72">
            <v>201283</v>
          </cell>
          <cell r="B72" t="str">
            <v>humanitné vedy a umenie</v>
          </cell>
          <cell r="C72" t="str">
            <v>humanitné vedy</v>
          </cell>
          <cell r="D72" t="str">
            <v>Slovanské jazyky a literatúry</v>
          </cell>
          <cell r="E72">
            <v>3</v>
          </cell>
          <cell r="F72">
            <v>20</v>
          </cell>
          <cell r="G72">
            <v>0</v>
          </cell>
          <cell r="H72">
            <v>0</v>
          </cell>
        </row>
        <row r="73">
          <cell r="A73">
            <v>201093</v>
          </cell>
          <cell r="B73" t="str">
            <v>humanitné vedy a umenie</v>
          </cell>
          <cell r="C73" t="str">
            <v>humanitné vedy</v>
          </cell>
          <cell r="D73" t="str">
            <v>Slovenské dejiny</v>
          </cell>
          <cell r="E73">
            <v>3</v>
          </cell>
          <cell r="F73">
            <v>20</v>
          </cell>
          <cell r="G73">
            <v>0</v>
          </cell>
          <cell r="H73">
            <v>0</v>
          </cell>
        </row>
        <row r="74">
          <cell r="A74">
            <v>201271</v>
          </cell>
          <cell r="B74" t="str">
            <v>humanitné vedy a umenie</v>
          </cell>
          <cell r="C74" t="str">
            <v>humanitné vedy</v>
          </cell>
          <cell r="D74" t="str">
            <v>Slovenský jazyk a literatúra</v>
          </cell>
          <cell r="E74">
            <v>1</v>
          </cell>
          <cell r="F74">
            <v>10</v>
          </cell>
          <cell r="G74">
            <v>0</v>
          </cell>
          <cell r="H74">
            <v>0</v>
          </cell>
        </row>
        <row r="75">
          <cell r="A75">
            <v>201272</v>
          </cell>
          <cell r="B75" t="str">
            <v>humanitné vedy a umenie</v>
          </cell>
          <cell r="C75" t="str">
            <v>humanitné vedy</v>
          </cell>
          <cell r="D75" t="str">
            <v>Slovenský jazyk a literatúra</v>
          </cell>
          <cell r="E75">
            <v>2</v>
          </cell>
          <cell r="F75">
            <v>10</v>
          </cell>
          <cell r="G75">
            <v>0</v>
          </cell>
          <cell r="H75">
            <v>0</v>
          </cell>
        </row>
        <row r="76">
          <cell r="A76">
            <v>201273</v>
          </cell>
          <cell r="B76" t="str">
            <v>humanitné vedy a umenie</v>
          </cell>
          <cell r="C76" t="str">
            <v>humanitné vedy</v>
          </cell>
          <cell r="D76" t="str">
            <v>Slovenský jazyk a literatúra</v>
          </cell>
          <cell r="E76">
            <v>3</v>
          </cell>
          <cell r="F76">
            <v>20</v>
          </cell>
          <cell r="G76">
            <v>0</v>
          </cell>
          <cell r="H76">
            <v>0</v>
          </cell>
        </row>
        <row r="77">
          <cell r="A77">
            <v>201023</v>
          </cell>
          <cell r="B77" t="str">
            <v>humanitné vedy a umenie</v>
          </cell>
          <cell r="C77" t="str">
            <v>humanitné vedy</v>
          </cell>
          <cell r="D77" t="str">
            <v>Systematická filozofia</v>
          </cell>
          <cell r="E77">
            <v>3</v>
          </cell>
          <cell r="F77">
            <v>20</v>
          </cell>
          <cell r="G77">
            <v>0</v>
          </cell>
          <cell r="H77">
            <v>0</v>
          </cell>
        </row>
        <row r="78">
          <cell r="A78">
            <v>201121</v>
          </cell>
          <cell r="B78" t="str">
            <v>humanitné vedy a umenie</v>
          </cell>
          <cell r="C78" t="str">
            <v>humanitné vedy</v>
          </cell>
          <cell r="D78" t="str">
            <v>Teológia</v>
          </cell>
          <cell r="E78">
            <v>1</v>
          </cell>
          <cell r="F78">
            <v>10</v>
          </cell>
          <cell r="G78">
            <v>0</v>
          </cell>
          <cell r="H78">
            <v>0</v>
          </cell>
        </row>
        <row r="79">
          <cell r="A79">
            <v>201122</v>
          </cell>
          <cell r="B79" t="str">
            <v>humanitné vedy a umenie</v>
          </cell>
          <cell r="C79" t="str">
            <v>humanitné vedy</v>
          </cell>
          <cell r="D79" t="str">
            <v>Teológia</v>
          </cell>
          <cell r="E79">
            <v>2</v>
          </cell>
          <cell r="F79">
            <v>10</v>
          </cell>
          <cell r="G79">
            <v>0</v>
          </cell>
          <cell r="H79">
            <v>0</v>
          </cell>
        </row>
        <row r="80">
          <cell r="A80">
            <v>201123</v>
          </cell>
          <cell r="B80" t="str">
            <v>humanitné vedy a umenie</v>
          </cell>
          <cell r="C80" t="str">
            <v>humanitné vedy</v>
          </cell>
          <cell r="D80" t="str">
            <v>Teológia</v>
          </cell>
          <cell r="E80">
            <v>3</v>
          </cell>
          <cell r="F80">
            <v>20</v>
          </cell>
          <cell r="G80">
            <v>0</v>
          </cell>
          <cell r="H80">
            <v>0</v>
          </cell>
        </row>
        <row r="81">
          <cell r="A81">
            <v>201213</v>
          </cell>
          <cell r="B81" t="str">
            <v>humanitné vedy a umenie</v>
          </cell>
          <cell r="C81" t="str">
            <v>humanitné vedy</v>
          </cell>
          <cell r="D81" t="str">
            <v>Teória hudby</v>
          </cell>
          <cell r="E81">
            <v>3</v>
          </cell>
          <cell r="F81">
            <v>20</v>
          </cell>
          <cell r="G81">
            <v>0</v>
          </cell>
          <cell r="H81">
            <v>0</v>
          </cell>
        </row>
        <row r="82">
          <cell r="A82">
            <v>201233</v>
          </cell>
          <cell r="B82" t="str">
            <v>humanitné vedy a umenie</v>
          </cell>
          <cell r="C82" t="str">
            <v>humanitné vedy</v>
          </cell>
          <cell r="D82" t="str">
            <v>Teória literatúry a dejiny konkrétnych národných literatúr</v>
          </cell>
          <cell r="E82">
            <v>3</v>
          </cell>
          <cell r="F82">
            <v>20</v>
          </cell>
          <cell r="G82">
            <v>0</v>
          </cell>
          <cell r="H82">
            <v>0</v>
          </cell>
        </row>
        <row r="83">
          <cell r="A83">
            <v>201223</v>
          </cell>
          <cell r="B83" t="str">
            <v>humanitné vedy a umenie</v>
          </cell>
          <cell r="C83" t="str">
            <v>humanitné vedy</v>
          </cell>
          <cell r="D83" t="str">
            <v>Teória tanca</v>
          </cell>
          <cell r="E83">
            <v>3</v>
          </cell>
          <cell r="F83">
            <v>20</v>
          </cell>
          <cell r="G83">
            <v>0</v>
          </cell>
          <cell r="H83">
            <v>0</v>
          </cell>
        </row>
        <row r="84">
          <cell r="A84">
            <v>201333</v>
          </cell>
          <cell r="B84" t="str">
            <v>humanitné vedy a umenie</v>
          </cell>
          <cell r="C84" t="str">
            <v>humanitné vedy</v>
          </cell>
          <cell r="D84" t="str">
            <v>Všeobecná jazykoveda</v>
          </cell>
          <cell r="E84">
            <v>3</v>
          </cell>
          <cell r="F84">
            <v>20</v>
          </cell>
          <cell r="G84">
            <v>0</v>
          </cell>
          <cell r="H84">
            <v>0</v>
          </cell>
        </row>
        <row r="85">
          <cell r="A85">
            <v>201083</v>
          </cell>
          <cell r="B85" t="str">
            <v>humanitné vedy a umenie</v>
          </cell>
          <cell r="C85" t="str">
            <v>humanitné vedy</v>
          </cell>
          <cell r="D85" t="str">
            <v>Všeobecné dejiny</v>
          </cell>
          <cell r="E85">
            <v>3</v>
          </cell>
          <cell r="F85">
            <v>20</v>
          </cell>
          <cell r="G85">
            <v>0</v>
          </cell>
          <cell r="H85">
            <v>0</v>
          </cell>
        </row>
        <row r="86">
          <cell r="A86">
            <v>202071</v>
          </cell>
          <cell r="B86" t="str">
            <v>humanitné vedy a umenie</v>
          </cell>
          <cell r="C86" t="str">
            <v>umenie</v>
          </cell>
          <cell r="D86" t="str">
            <v>Architektonická tvorba</v>
          </cell>
          <cell r="E86">
            <v>1</v>
          </cell>
          <cell r="F86">
            <v>2</v>
          </cell>
          <cell r="G86">
            <v>0</v>
          </cell>
          <cell r="H86">
            <v>0</v>
          </cell>
        </row>
        <row r="87">
          <cell r="A87">
            <v>202072</v>
          </cell>
          <cell r="B87" t="str">
            <v>humanitné vedy a umenie</v>
          </cell>
          <cell r="C87" t="str">
            <v>umenie</v>
          </cell>
          <cell r="D87" t="str">
            <v>Architektonická tvorba</v>
          </cell>
          <cell r="E87">
            <v>2</v>
          </cell>
          <cell r="F87">
            <v>2</v>
          </cell>
          <cell r="G87">
            <v>0</v>
          </cell>
          <cell r="H87">
            <v>0</v>
          </cell>
        </row>
        <row r="88">
          <cell r="A88">
            <v>202073</v>
          </cell>
          <cell r="B88" t="str">
            <v>humanitné vedy a umenie</v>
          </cell>
          <cell r="C88" t="str">
            <v>umenie</v>
          </cell>
          <cell r="D88" t="str">
            <v>Architektonická tvorba</v>
          </cell>
          <cell r="E88">
            <v>3</v>
          </cell>
          <cell r="F88">
            <v>20</v>
          </cell>
          <cell r="G88">
            <v>0</v>
          </cell>
          <cell r="H88">
            <v>0</v>
          </cell>
        </row>
        <row r="89">
          <cell r="A89">
            <v>202041</v>
          </cell>
          <cell r="B89" t="str">
            <v>humanitné vedy a umenie</v>
          </cell>
          <cell r="C89" t="str">
            <v>umenie</v>
          </cell>
          <cell r="D89" t="str">
            <v>Divadelné umenie</v>
          </cell>
          <cell r="E89">
            <v>1</v>
          </cell>
          <cell r="F89">
            <v>2</v>
          </cell>
          <cell r="G89">
            <v>0</v>
          </cell>
          <cell r="H89">
            <v>0</v>
          </cell>
        </row>
        <row r="90">
          <cell r="A90">
            <v>202042</v>
          </cell>
          <cell r="B90" t="str">
            <v>humanitné vedy a umenie</v>
          </cell>
          <cell r="C90" t="str">
            <v>umenie</v>
          </cell>
          <cell r="D90" t="str">
            <v>Divadelné umenie</v>
          </cell>
          <cell r="E90">
            <v>2</v>
          </cell>
          <cell r="F90">
            <v>2</v>
          </cell>
          <cell r="G90">
            <v>0</v>
          </cell>
          <cell r="H90">
            <v>0</v>
          </cell>
        </row>
        <row r="91">
          <cell r="A91">
            <v>202043</v>
          </cell>
          <cell r="B91" t="str">
            <v>humanitné vedy a umenie</v>
          </cell>
          <cell r="C91" t="str">
            <v>umenie</v>
          </cell>
          <cell r="D91" t="str">
            <v>Divadelné umenie</v>
          </cell>
          <cell r="E91">
            <v>3</v>
          </cell>
          <cell r="F91">
            <v>20</v>
          </cell>
          <cell r="G91">
            <v>0</v>
          </cell>
          <cell r="H91">
            <v>0</v>
          </cell>
        </row>
        <row r="92">
          <cell r="A92">
            <v>202061</v>
          </cell>
          <cell r="B92" t="str">
            <v>humanitné vedy a umenie</v>
          </cell>
          <cell r="C92" t="str">
            <v>umenie</v>
          </cell>
          <cell r="D92" t="str">
            <v>Dizajn</v>
          </cell>
          <cell r="E92">
            <v>1</v>
          </cell>
          <cell r="F92">
            <v>2</v>
          </cell>
          <cell r="G92">
            <v>0</v>
          </cell>
          <cell r="H92">
            <v>0</v>
          </cell>
        </row>
        <row r="93">
          <cell r="A93">
            <v>202062</v>
          </cell>
          <cell r="B93" t="str">
            <v>humanitné vedy a umenie</v>
          </cell>
          <cell r="C93" t="str">
            <v>umenie</v>
          </cell>
          <cell r="D93" t="str">
            <v>Dizajn</v>
          </cell>
          <cell r="E93">
            <v>2</v>
          </cell>
          <cell r="F93">
            <v>2</v>
          </cell>
          <cell r="G93">
            <v>0</v>
          </cell>
          <cell r="H93">
            <v>0</v>
          </cell>
        </row>
        <row r="94">
          <cell r="A94">
            <v>202063</v>
          </cell>
          <cell r="B94" t="str">
            <v>humanitné vedy a umenie</v>
          </cell>
          <cell r="C94" t="str">
            <v>umenie</v>
          </cell>
          <cell r="D94" t="str">
            <v>Dizajn</v>
          </cell>
          <cell r="E94">
            <v>3</v>
          </cell>
          <cell r="F94">
            <v>20</v>
          </cell>
          <cell r="G94">
            <v>0</v>
          </cell>
          <cell r="H94">
            <v>0</v>
          </cell>
        </row>
        <row r="95">
          <cell r="A95">
            <v>202051</v>
          </cell>
          <cell r="B95" t="str">
            <v>humanitné vedy a umenie</v>
          </cell>
          <cell r="C95" t="str">
            <v>umenie</v>
          </cell>
          <cell r="D95" t="str">
            <v>Filmové umenie a multimédiá</v>
          </cell>
          <cell r="E95">
            <v>1</v>
          </cell>
          <cell r="F95">
            <v>2</v>
          </cell>
          <cell r="G95">
            <v>0</v>
          </cell>
          <cell r="H95">
            <v>0</v>
          </cell>
        </row>
        <row r="96">
          <cell r="A96">
            <v>202052</v>
          </cell>
          <cell r="B96" t="str">
            <v>humanitné vedy a umenie</v>
          </cell>
          <cell r="C96" t="str">
            <v>umenie</v>
          </cell>
          <cell r="D96" t="str">
            <v>Filmové umenie a multimédiá</v>
          </cell>
          <cell r="E96">
            <v>2</v>
          </cell>
          <cell r="F96">
            <v>2</v>
          </cell>
          <cell r="G96">
            <v>0</v>
          </cell>
          <cell r="H96">
            <v>0</v>
          </cell>
        </row>
        <row r="97">
          <cell r="A97">
            <v>202053</v>
          </cell>
          <cell r="B97" t="str">
            <v>humanitné vedy a umenie</v>
          </cell>
          <cell r="C97" t="str">
            <v>umenie</v>
          </cell>
          <cell r="D97" t="str">
            <v>Filmové umenie a multimédiá</v>
          </cell>
          <cell r="E97">
            <v>3</v>
          </cell>
          <cell r="F97">
            <v>20</v>
          </cell>
          <cell r="G97">
            <v>0</v>
          </cell>
          <cell r="H97">
            <v>0</v>
          </cell>
        </row>
        <row r="98">
          <cell r="A98">
            <v>202031</v>
          </cell>
          <cell r="B98" t="str">
            <v>humanitné vedy a umenie</v>
          </cell>
          <cell r="C98" t="str">
            <v>umenie</v>
          </cell>
          <cell r="D98" t="str">
            <v>Hudobné umenie</v>
          </cell>
          <cell r="E98">
            <v>1</v>
          </cell>
          <cell r="F98">
            <v>2</v>
          </cell>
          <cell r="G98">
            <v>0</v>
          </cell>
          <cell r="H98">
            <v>0</v>
          </cell>
        </row>
        <row r="99">
          <cell r="A99">
            <v>202032</v>
          </cell>
          <cell r="B99" t="str">
            <v>humanitné vedy a umenie</v>
          </cell>
          <cell r="C99" t="str">
            <v>umenie</v>
          </cell>
          <cell r="D99" t="str">
            <v>Hudobné umenie</v>
          </cell>
          <cell r="E99">
            <v>2</v>
          </cell>
          <cell r="F99">
            <v>2</v>
          </cell>
          <cell r="G99">
            <v>0</v>
          </cell>
          <cell r="H99">
            <v>0</v>
          </cell>
        </row>
        <row r="100">
          <cell r="A100">
            <v>202033</v>
          </cell>
          <cell r="B100" t="str">
            <v>humanitné vedy a umenie</v>
          </cell>
          <cell r="C100" t="str">
            <v>umenie</v>
          </cell>
          <cell r="D100" t="str">
            <v>Hudobné umenie</v>
          </cell>
          <cell r="E100">
            <v>3</v>
          </cell>
          <cell r="F100">
            <v>20</v>
          </cell>
          <cell r="G100">
            <v>0</v>
          </cell>
          <cell r="H100">
            <v>0</v>
          </cell>
        </row>
        <row r="101">
          <cell r="A101">
            <v>202081</v>
          </cell>
          <cell r="B101" t="str">
            <v>humanitné vedy a umenie</v>
          </cell>
          <cell r="C101" t="str">
            <v>umenie</v>
          </cell>
          <cell r="D101" t="str">
            <v>Reštaurovanie</v>
          </cell>
          <cell r="E101">
            <v>1</v>
          </cell>
          <cell r="F101">
            <v>2</v>
          </cell>
          <cell r="G101">
            <v>0</v>
          </cell>
          <cell r="H101">
            <v>0</v>
          </cell>
        </row>
        <row r="102">
          <cell r="A102">
            <v>202082</v>
          </cell>
          <cell r="B102" t="str">
            <v>humanitné vedy a umenie</v>
          </cell>
          <cell r="C102" t="str">
            <v>umenie</v>
          </cell>
          <cell r="D102" t="str">
            <v>Reštaurovanie</v>
          </cell>
          <cell r="E102">
            <v>2</v>
          </cell>
          <cell r="F102">
            <v>2</v>
          </cell>
          <cell r="G102">
            <v>0</v>
          </cell>
          <cell r="H102">
            <v>0</v>
          </cell>
        </row>
        <row r="103">
          <cell r="A103">
            <v>202083</v>
          </cell>
          <cell r="B103" t="str">
            <v>humanitné vedy a umenie</v>
          </cell>
          <cell r="C103" t="str">
            <v>umenie</v>
          </cell>
          <cell r="D103" t="str">
            <v>Reštaurovanie</v>
          </cell>
          <cell r="E103">
            <v>3</v>
          </cell>
          <cell r="F103">
            <v>20</v>
          </cell>
          <cell r="G103">
            <v>0</v>
          </cell>
          <cell r="H103">
            <v>0</v>
          </cell>
        </row>
        <row r="104">
          <cell r="A104">
            <v>202021</v>
          </cell>
          <cell r="B104" t="str">
            <v>humanitné vedy a umenie</v>
          </cell>
          <cell r="C104" t="str">
            <v>umenie</v>
          </cell>
          <cell r="D104" t="str">
            <v>Tanečné umenie</v>
          </cell>
          <cell r="E104">
            <v>1</v>
          </cell>
          <cell r="F104">
            <v>2</v>
          </cell>
          <cell r="G104">
            <v>0</v>
          </cell>
          <cell r="H104">
            <v>0</v>
          </cell>
        </row>
        <row r="105">
          <cell r="A105">
            <v>202022</v>
          </cell>
          <cell r="B105" t="str">
            <v>humanitné vedy a umenie</v>
          </cell>
          <cell r="C105" t="str">
            <v>umenie</v>
          </cell>
          <cell r="D105" t="str">
            <v>Tanečné umenie</v>
          </cell>
          <cell r="E105">
            <v>2</v>
          </cell>
          <cell r="F105">
            <v>2</v>
          </cell>
          <cell r="G105">
            <v>0</v>
          </cell>
          <cell r="H105">
            <v>0</v>
          </cell>
        </row>
        <row r="106">
          <cell r="A106">
            <v>202023</v>
          </cell>
          <cell r="B106" t="str">
            <v>humanitné vedy a umenie</v>
          </cell>
          <cell r="C106" t="str">
            <v>umenie</v>
          </cell>
          <cell r="D106" t="str">
            <v>Tanečné umenie</v>
          </cell>
          <cell r="E106">
            <v>3</v>
          </cell>
          <cell r="F106">
            <v>20</v>
          </cell>
          <cell r="G106">
            <v>0</v>
          </cell>
          <cell r="H106">
            <v>0</v>
          </cell>
        </row>
        <row r="107">
          <cell r="A107">
            <v>202011</v>
          </cell>
          <cell r="B107" t="str">
            <v>humanitné vedy a umenie</v>
          </cell>
          <cell r="C107" t="str">
            <v>umenie</v>
          </cell>
          <cell r="D107" t="str">
            <v>Výtvarné umenie</v>
          </cell>
          <cell r="E107">
            <v>1</v>
          </cell>
          <cell r="F107">
            <v>2</v>
          </cell>
          <cell r="G107">
            <v>0</v>
          </cell>
          <cell r="H107">
            <v>0</v>
          </cell>
        </row>
        <row r="108">
          <cell r="A108">
            <v>202012</v>
          </cell>
          <cell r="B108" t="str">
            <v>humanitné vedy a umenie</v>
          </cell>
          <cell r="C108" t="str">
            <v>umenie</v>
          </cell>
          <cell r="D108" t="str">
            <v>Výtvarné umenie</v>
          </cell>
          <cell r="E108">
            <v>2</v>
          </cell>
          <cell r="F108">
            <v>2</v>
          </cell>
          <cell r="G108">
            <v>0</v>
          </cell>
          <cell r="H108">
            <v>0</v>
          </cell>
        </row>
        <row r="109">
          <cell r="A109">
            <v>202013</v>
          </cell>
          <cell r="B109" t="str">
            <v>humanitné vedy a umenie</v>
          </cell>
          <cell r="C109" t="str">
            <v>umenie</v>
          </cell>
          <cell r="D109" t="str">
            <v>Výtvarné umenie</v>
          </cell>
          <cell r="E109">
            <v>3</v>
          </cell>
          <cell r="F109">
            <v>20</v>
          </cell>
          <cell r="G109">
            <v>0</v>
          </cell>
          <cell r="H109">
            <v>0</v>
          </cell>
        </row>
        <row r="110">
          <cell r="A110">
            <v>902091</v>
          </cell>
          <cell r="B110" t="str">
            <v>informatické vedy, matematika, informačné a komunikačné technológie</v>
          </cell>
          <cell r="C110" t="str">
            <v>informatické vedy, informačné a komunikačné technológie</v>
          </cell>
          <cell r="D110" t="str">
            <v>Aplikovaná informatika</v>
          </cell>
          <cell r="E110">
            <v>1</v>
          </cell>
          <cell r="F110">
            <v>4</v>
          </cell>
          <cell r="G110">
            <v>1</v>
          </cell>
          <cell r="H110">
            <v>1</v>
          </cell>
        </row>
        <row r="111">
          <cell r="A111">
            <v>902092</v>
          </cell>
          <cell r="B111" t="str">
            <v>informatické vedy, matematika, informačné a komunikačné technológie</v>
          </cell>
          <cell r="C111" t="str">
            <v>informatické vedy, informačné a komunikačné technológie</v>
          </cell>
          <cell r="D111" t="str">
            <v>Aplikovaná informatika</v>
          </cell>
          <cell r="E111">
            <v>2</v>
          </cell>
          <cell r="F111">
            <v>4</v>
          </cell>
          <cell r="G111">
            <v>1</v>
          </cell>
          <cell r="H111">
            <v>1</v>
          </cell>
        </row>
        <row r="112">
          <cell r="A112">
            <v>902093</v>
          </cell>
          <cell r="B112" t="str">
            <v>informatické vedy, matematika, informačné a komunikačné technológie</v>
          </cell>
          <cell r="C112" t="str">
            <v>informatické vedy, informačné a komunikačné technológie</v>
          </cell>
          <cell r="D112" t="str">
            <v>Aplikovaná informatika</v>
          </cell>
          <cell r="E112">
            <v>3</v>
          </cell>
          <cell r="F112">
            <v>19</v>
          </cell>
          <cell r="G112">
            <v>0</v>
          </cell>
          <cell r="H112">
            <v>1</v>
          </cell>
        </row>
        <row r="113">
          <cell r="A113">
            <v>902101</v>
          </cell>
          <cell r="B113" t="str">
            <v>informatické vedy, matematika, informačné a komunikačné technológie</v>
          </cell>
          <cell r="C113" t="str">
            <v>informatické vedy, informačné a komunikačné technológie</v>
          </cell>
          <cell r="D113" t="str">
            <v>Hospodárska informatika</v>
          </cell>
          <cell r="E113">
            <v>1</v>
          </cell>
          <cell r="F113">
            <v>4</v>
          </cell>
          <cell r="G113">
            <v>1</v>
          </cell>
          <cell r="H113">
            <v>1</v>
          </cell>
        </row>
        <row r="114">
          <cell r="A114">
            <v>902102</v>
          </cell>
          <cell r="B114" t="str">
            <v>informatické vedy, matematika, informačné a komunikačné technológie</v>
          </cell>
          <cell r="C114" t="str">
            <v>informatické vedy, informačné a komunikačné technológie</v>
          </cell>
          <cell r="D114" t="str">
            <v>Hospodárska informatika</v>
          </cell>
          <cell r="E114">
            <v>2</v>
          </cell>
          <cell r="F114">
            <v>4</v>
          </cell>
          <cell r="G114">
            <v>1</v>
          </cell>
          <cell r="H114">
            <v>1</v>
          </cell>
        </row>
        <row r="115">
          <cell r="A115">
            <v>902103</v>
          </cell>
          <cell r="B115" t="str">
            <v>informatické vedy, matematika, informačné a komunikačné technológie</v>
          </cell>
          <cell r="C115" t="str">
            <v>informatické vedy, informačné a komunikačné technológie</v>
          </cell>
          <cell r="D115" t="str">
            <v>Hospodárska informatika</v>
          </cell>
          <cell r="E115">
            <v>3</v>
          </cell>
          <cell r="F115">
            <v>19</v>
          </cell>
          <cell r="G115">
            <v>0</v>
          </cell>
          <cell r="H115">
            <v>1</v>
          </cell>
        </row>
        <row r="116">
          <cell r="A116">
            <v>902061</v>
          </cell>
          <cell r="B116" t="str">
            <v>informatické vedy, matematika, informačné a komunikačné technológie</v>
          </cell>
          <cell r="C116" t="str">
            <v>informatické vedy, informačné a komunikačné technológie</v>
          </cell>
          <cell r="D116" t="str">
            <v>Informačné systémy</v>
          </cell>
          <cell r="E116">
            <v>1</v>
          </cell>
          <cell r="F116">
            <v>4</v>
          </cell>
          <cell r="G116">
            <v>1</v>
          </cell>
          <cell r="H116">
            <v>1</v>
          </cell>
        </row>
        <row r="117">
          <cell r="A117">
            <v>902062</v>
          </cell>
          <cell r="B117" t="str">
            <v>informatické vedy, matematika, informačné a komunikačné technológie</v>
          </cell>
          <cell r="C117" t="str">
            <v>informatické vedy, informačné a komunikačné technológie</v>
          </cell>
          <cell r="D117" t="str">
            <v>Informačné systémy</v>
          </cell>
          <cell r="E117">
            <v>2</v>
          </cell>
          <cell r="F117">
            <v>4</v>
          </cell>
          <cell r="G117">
            <v>1</v>
          </cell>
          <cell r="H117">
            <v>1</v>
          </cell>
        </row>
        <row r="118">
          <cell r="A118">
            <v>902063</v>
          </cell>
          <cell r="B118" t="str">
            <v>informatické vedy, matematika, informačné a komunikačné technológie</v>
          </cell>
          <cell r="C118" t="str">
            <v>informatické vedy, informačné a komunikačné technológie</v>
          </cell>
          <cell r="D118" t="str">
            <v>Informačné systémy</v>
          </cell>
          <cell r="E118">
            <v>3</v>
          </cell>
          <cell r="F118">
            <v>19</v>
          </cell>
          <cell r="G118">
            <v>0</v>
          </cell>
          <cell r="H118">
            <v>1</v>
          </cell>
        </row>
        <row r="119">
          <cell r="A119">
            <v>902011</v>
          </cell>
          <cell r="B119" t="str">
            <v>informatické vedy, matematika, informačné a komunikačné technológie</v>
          </cell>
          <cell r="C119" t="str">
            <v>informatické vedy, informačné a komunikačné technológie</v>
          </cell>
          <cell r="D119" t="str">
            <v>Informatika</v>
          </cell>
          <cell r="E119">
            <v>1</v>
          </cell>
          <cell r="F119">
            <v>4</v>
          </cell>
          <cell r="G119">
            <v>1</v>
          </cell>
          <cell r="H119">
            <v>1</v>
          </cell>
        </row>
        <row r="120">
          <cell r="A120">
            <v>902012</v>
          </cell>
          <cell r="B120" t="str">
            <v>informatické vedy, matematika, informačné a komunikačné technológie</v>
          </cell>
          <cell r="C120" t="str">
            <v>informatické vedy, informačné a komunikačné technológie</v>
          </cell>
          <cell r="D120" t="str">
            <v>Informatika</v>
          </cell>
          <cell r="E120">
            <v>2</v>
          </cell>
          <cell r="F120">
            <v>4</v>
          </cell>
          <cell r="G120">
            <v>1</v>
          </cell>
          <cell r="H120">
            <v>1</v>
          </cell>
        </row>
        <row r="121">
          <cell r="A121">
            <v>902013</v>
          </cell>
          <cell r="B121" t="str">
            <v>informatické vedy, matematika, informačné a komunikačné technológie</v>
          </cell>
          <cell r="C121" t="str">
            <v>informatické vedy, informačné a komunikačné technológie</v>
          </cell>
          <cell r="D121" t="str">
            <v>Informatika</v>
          </cell>
          <cell r="E121">
            <v>3</v>
          </cell>
          <cell r="F121">
            <v>19</v>
          </cell>
          <cell r="G121">
            <v>0</v>
          </cell>
          <cell r="H121">
            <v>1</v>
          </cell>
        </row>
        <row r="122">
          <cell r="A122">
            <v>902112</v>
          </cell>
          <cell r="B122" t="str">
            <v>informatické vedy, matematika, informačné a komunikačné technológie</v>
          </cell>
          <cell r="C122" t="str">
            <v>informatické vedy, informačné a komunikačné technológie</v>
          </cell>
          <cell r="D122" t="str">
            <v>Kognitívna veda</v>
          </cell>
          <cell r="E122">
            <v>2</v>
          </cell>
          <cell r="F122">
            <v>4</v>
          </cell>
          <cell r="G122">
            <v>1</v>
          </cell>
          <cell r="H122">
            <v>1</v>
          </cell>
        </row>
        <row r="123">
          <cell r="A123">
            <v>902113</v>
          </cell>
          <cell r="B123" t="str">
            <v>informatické vedy, matematika, informačné a komunikačné technológie</v>
          </cell>
          <cell r="C123" t="str">
            <v>informatické vedy, informačné a komunikačné technológie</v>
          </cell>
          <cell r="D123" t="str">
            <v>Kognitívna veda</v>
          </cell>
          <cell r="E123">
            <v>3</v>
          </cell>
          <cell r="F123">
            <v>19</v>
          </cell>
          <cell r="G123">
            <v>0</v>
          </cell>
          <cell r="H123">
            <v>1</v>
          </cell>
        </row>
        <row r="124">
          <cell r="A124">
            <v>902071</v>
          </cell>
          <cell r="B124" t="str">
            <v>informatické vedy, matematika, informačné a komunikačné technológie</v>
          </cell>
          <cell r="C124" t="str">
            <v>informatické vedy, informačné a komunikačné technológie</v>
          </cell>
          <cell r="D124" t="str">
            <v>Kybernetika</v>
          </cell>
          <cell r="E124">
            <v>1</v>
          </cell>
          <cell r="F124">
            <v>4</v>
          </cell>
          <cell r="G124">
            <v>1</v>
          </cell>
          <cell r="H124">
            <v>1</v>
          </cell>
        </row>
        <row r="125">
          <cell r="A125">
            <v>902072</v>
          </cell>
          <cell r="B125" t="str">
            <v>informatické vedy, matematika, informačné a komunikačné technológie</v>
          </cell>
          <cell r="C125" t="str">
            <v>informatické vedy, informačné a komunikačné technológie</v>
          </cell>
          <cell r="D125" t="str">
            <v>Kybernetika</v>
          </cell>
          <cell r="E125">
            <v>2</v>
          </cell>
          <cell r="F125">
            <v>4</v>
          </cell>
          <cell r="G125">
            <v>1</v>
          </cell>
          <cell r="H125">
            <v>1</v>
          </cell>
        </row>
        <row r="126">
          <cell r="A126">
            <v>902073</v>
          </cell>
          <cell r="B126" t="str">
            <v>informatické vedy, matematika, informačné a komunikačné technológie</v>
          </cell>
          <cell r="C126" t="str">
            <v>informatické vedy, informačné a komunikačné technológie</v>
          </cell>
          <cell r="D126" t="str">
            <v>Kybernetika</v>
          </cell>
          <cell r="E126">
            <v>3</v>
          </cell>
          <cell r="F126">
            <v>19</v>
          </cell>
          <cell r="G126">
            <v>0</v>
          </cell>
          <cell r="H126">
            <v>1</v>
          </cell>
        </row>
        <row r="127">
          <cell r="A127">
            <v>902041</v>
          </cell>
          <cell r="B127" t="str">
            <v>informatické vedy, matematika, informačné a komunikačné technológie</v>
          </cell>
          <cell r="C127" t="str">
            <v>informatické vedy, informačné a komunikačné technológie</v>
          </cell>
          <cell r="D127" t="str">
            <v>Počítačové inžinierstvo</v>
          </cell>
          <cell r="E127">
            <v>1</v>
          </cell>
          <cell r="F127">
            <v>4</v>
          </cell>
          <cell r="G127">
            <v>1</v>
          </cell>
          <cell r="H127">
            <v>1</v>
          </cell>
        </row>
        <row r="128">
          <cell r="A128">
            <v>902042</v>
          </cell>
          <cell r="B128" t="str">
            <v>informatické vedy, matematika, informačné a komunikačné technológie</v>
          </cell>
          <cell r="C128" t="str">
            <v>informatické vedy, informačné a komunikačné technológie</v>
          </cell>
          <cell r="D128" t="str">
            <v>Počítačové inžinierstvo</v>
          </cell>
          <cell r="E128">
            <v>2</v>
          </cell>
          <cell r="F128">
            <v>4</v>
          </cell>
          <cell r="G128">
            <v>1</v>
          </cell>
          <cell r="H128">
            <v>1</v>
          </cell>
        </row>
        <row r="129">
          <cell r="A129">
            <v>902043</v>
          </cell>
          <cell r="B129" t="str">
            <v>informatické vedy, matematika, informačné a komunikačné technológie</v>
          </cell>
          <cell r="C129" t="str">
            <v>informatické vedy, informačné a komunikačné technológie</v>
          </cell>
          <cell r="D129" t="str">
            <v>Počítačové inžinierstvo</v>
          </cell>
          <cell r="E129">
            <v>3</v>
          </cell>
          <cell r="F129">
            <v>19</v>
          </cell>
          <cell r="G129">
            <v>0</v>
          </cell>
          <cell r="H129">
            <v>1</v>
          </cell>
        </row>
        <row r="130">
          <cell r="A130">
            <v>902051</v>
          </cell>
          <cell r="B130" t="str">
            <v>informatické vedy, matematika, informačné a komunikačné technológie</v>
          </cell>
          <cell r="C130" t="str">
            <v>informatické vedy, informačné a komunikačné technológie</v>
          </cell>
          <cell r="D130" t="str">
            <v>Softvérové inžinierstvo</v>
          </cell>
          <cell r="E130">
            <v>1</v>
          </cell>
          <cell r="F130">
            <v>4</v>
          </cell>
          <cell r="G130">
            <v>1</v>
          </cell>
          <cell r="H130">
            <v>1</v>
          </cell>
        </row>
        <row r="131">
          <cell r="A131">
            <v>902052</v>
          </cell>
          <cell r="B131" t="str">
            <v>informatické vedy, matematika, informačné a komunikačné technológie</v>
          </cell>
          <cell r="C131" t="str">
            <v>informatické vedy, informačné a komunikačné technológie</v>
          </cell>
          <cell r="D131" t="str">
            <v>Softvérové inžinierstvo</v>
          </cell>
          <cell r="E131">
            <v>2</v>
          </cell>
          <cell r="F131">
            <v>4</v>
          </cell>
          <cell r="G131">
            <v>1</v>
          </cell>
          <cell r="H131">
            <v>1</v>
          </cell>
        </row>
        <row r="132">
          <cell r="A132">
            <v>902053</v>
          </cell>
          <cell r="B132" t="str">
            <v>informatické vedy, matematika, informačné a komunikačné technológie</v>
          </cell>
          <cell r="C132" t="str">
            <v>informatické vedy, informačné a komunikačné technológie</v>
          </cell>
          <cell r="D132" t="str">
            <v>Softvérové inžinierstvo</v>
          </cell>
          <cell r="E132">
            <v>3</v>
          </cell>
          <cell r="F132">
            <v>19</v>
          </cell>
          <cell r="G132">
            <v>0</v>
          </cell>
          <cell r="H132">
            <v>1</v>
          </cell>
        </row>
        <row r="133">
          <cell r="A133">
            <v>902023</v>
          </cell>
          <cell r="B133" t="str">
            <v>informatické vedy, matematika, informačné a komunikačné technológie</v>
          </cell>
          <cell r="C133" t="str">
            <v>informatické vedy, informačné a komunikačné technológie</v>
          </cell>
          <cell r="D133" t="str">
            <v>Teoretická informatika</v>
          </cell>
          <cell r="E133">
            <v>3</v>
          </cell>
          <cell r="F133">
            <v>19</v>
          </cell>
          <cell r="G133">
            <v>0</v>
          </cell>
          <cell r="H133">
            <v>1</v>
          </cell>
        </row>
        <row r="134">
          <cell r="A134">
            <v>902033</v>
          </cell>
          <cell r="B134" t="str">
            <v>informatické vedy, matematika, informačné a komunikačné technológie</v>
          </cell>
          <cell r="C134" t="str">
            <v>informatické vedy, informačné a komunikačné technológie</v>
          </cell>
          <cell r="D134" t="str">
            <v>Teória vyučovania informatiky</v>
          </cell>
          <cell r="E134">
            <v>3</v>
          </cell>
          <cell r="F134">
            <v>20</v>
          </cell>
          <cell r="G134">
            <v>0</v>
          </cell>
          <cell r="H134">
            <v>1</v>
          </cell>
        </row>
        <row r="135">
          <cell r="A135">
            <v>902082</v>
          </cell>
          <cell r="B135" t="str">
            <v>informatické vedy, matematika, informačné a komunikačné technológie</v>
          </cell>
          <cell r="C135" t="str">
            <v>informatické vedy, informačné a komunikačné technológie</v>
          </cell>
          <cell r="D135" t="str">
            <v>Umelá inteligencia</v>
          </cell>
          <cell r="E135">
            <v>2</v>
          </cell>
          <cell r="F135">
            <v>4</v>
          </cell>
          <cell r="G135">
            <v>1</v>
          </cell>
          <cell r="H135">
            <v>1</v>
          </cell>
        </row>
        <row r="136">
          <cell r="A136">
            <v>902083</v>
          </cell>
          <cell r="B136" t="str">
            <v>informatické vedy, matematika, informačné a komunikačné technológie</v>
          </cell>
          <cell r="C136" t="str">
            <v>informatické vedy, informačné a komunikačné technológie</v>
          </cell>
          <cell r="D136" t="str">
            <v>Umelá inteligencia</v>
          </cell>
          <cell r="E136">
            <v>3</v>
          </cell>
          <cell r="F136">
            <v>19</v>
          </cell>
          <cell r="G136">
            <v>0</v>
          </cell>
          <cell r="H136">
            <v>1</v>
          </cell>
        </row>
        <row r="137">
          <cell r="A137">
            <v>901033</v>
          </cell>
          <cell r="B137" t="str">
            <v>informatické vedy, matematika, informačné a komunikačné technológie</v>
          </cell>
          <cell r="C137" t="str">
            <v>matematika a štatistika</v>
          </cell>
          <cell r="D137" t="str">
            <v>Algebra a teória čísel</v>
          </cell>
          <cell r="E137">
            <v>3</v>
          </cell>
          <cell r="F137">
            <v>19</v>
          </cell>
          <cell r="G137">
            <v>0</v>
          </cell>
          <cell r="H137">
            <v>1</v>
          </cell>
        </row>
        <row r="138">
          <cell r="A138">
            <v>901091</v>
          </cell>
          <cell r="B138" t="str">
            <v>informatické vedy, matematika, informačné a komunikačné technológie</v>
          </cell>
          <cell r="C138" t="str">
            <v>matematika a štatistika</v>
          </cell>
          <cell r="D138" t="str">
            <v>Aplikovaná matematika</v>
          </cell>
          <cell r="E138">
            <v>1</v>
          </cell>
          <cell r="F138">
            <v>8</v>
          </cell>
          <cell r="G138">
            <v>1</v>
          </cell>
          <cell r="H138">
            <v>1</v>
          </cell>
        </row>
        <row r="139">
          <cell r="A139">
            <v>901092</v>
          </cell>
          <cell r="B139" t="str">
            <v>informatické vedy, matematika, informačné a komunikačné technológie</v>
          </cell>
          <cell r="C139" t="str">
            <v>matematika a štatistika</v>
          </cell>
          <cell r="D139" t="str">
            <v>Aplikovaná matematika</v>
          </cell>
          <cell r="E139">
            <v>2</v>
          </cell>
          <cell r="F139">
            <v>8</v>
          </cell>
          <cell r="G139">
            <v>1</v>
          </cell>
          <cell r="H139">
            <v>1</v>
          </cell>
        </row>
        <row r="140">
          <cell r="A140">
            <v>901093</v>
          </cell>
          <cell r="B140" t="str">
            <v>informatické vedy, matematika, informačné a komunikačné technológie</v>
          </cell>
          <cell r="C140" t="str">
            <v>matematika a štatistika</v>
          </cell>
          <cell r="D140" t="str">
            <v>Aplikovaná matematika</v>
          </cell>
          <cell r="E140">
            <v>3</v>
          </cell>
          <cell r="F140">
            <v>19</v>
          </cell>
          <cell r="G140">
            <v>0</v>
          </cell>
          <cell r="H140">
            <v>1</v>
          </cell>
        </row>
        <row r="141">
          <cell r="A141">
            <v>901063</v>
          </cell>
          <cell r="B141" t="str">
            <v>informatické vedy, matematika, informačné a komunikačné technológie</v>
          </cell>
          <cell r="C141" t="str">
            <v>matematika a štatistika</v>
          </cell>
          <cell r="D141" t="str">
            <v>Diskrétna matematika</v>
          </cell>
          <cell r="E141">
            <v>3</v>
          </cell>
          <cell r="F141">
            <v>19</v>
          </cell>
          <cell r="G141">
            <v>0</v>
          </cell>
          <cell r="H141">
            <v>1</v>
          </cell>
        </row>
        <row r="142">
          <cell r="A142">
            <v>901073</v>
          </cell>
          <cell r="B142" t="str">
            <v>informatické vedy, matematika, informačné a komunikačné technológie</v>
          </cell>
          <cell r="C142" t="str">
            <v>matematika a štatistika</v>
          </cell>
          <cell r="D142" t="str">
            <v>Geometria a topológia</v>
          </cell>
          <cell r="E142">
            <v>3</v>
          </cell>
          <cell r="F142">
            <v>19</v>
          </cell>
          <cell r="G142">
            <v>0</v>
          </cell>
          <cell r="H142">
            <v>1</v>
          </cell>
        </row>
        <row r="143">
          <cell r="A143">
            <v>901043</v>
          </cell>
          <cell r="B143" t="str">
            <v>informatické vedy, matematika, informačné a komunikačné technológie</v>
          </cell>
          <cell r="C143" t="str">
            <v>matematika a štatistika</v>
          </cell>
          <cell r="D143" t="str">
            <v>Matematická analýza</v>
          </cell>
          <cell r="E143">
            <v>3</v>
          </cell>
          <cell r="F143">
            <v>19</v>
          </cell>
          <cell r="G143">
            <v>0</v>
          </cell>
          <cell r="H143">
            <v>1</v>
          </cell>
        </row>
        <row r="144">
          <cell r="A144">
            <v>901023</v>
          </cell>
          <cell r="B144" t="str">
            <v>informatické vedy, matematika, informačné a komunikačné technológie</v>
          </cell>
          <cell r="C144" t="str">
            <v>matematika a štatistika</v>
          </cell>
          <cell r="D144" t="str">
            <v>Matematická logika a základy matematiky</v>
          </cell>
          <cell r="E144">
            <v>3</v>
          </cell>
          <cell r="F144">
            <v>19</v>
          </cell>
          <cell r="G144">
            <v>0</v>
          </cell>
          <cell r="H144">
            <v>1</v>
          </cell>
        </row>
        <row r="145">
          <cell r="A145">
            <v>901011</v>
          </cell>
          <cell r="B145" t="str">
            <v>informatické vedy, matematika, informačné a komunikačné technológie</v>
          </cell>
          <cell r="C145" t="str">
            <v>matematika a štatistika</v>
          </cell>
          <cell r="D145" t="str">
            <v>Matematika</v>
          </cell>
          <cell r="E145">
            <v>1</v>
          </cell>
          <cell r="F145">
            <v>8</v>
          </cell>
          <cell r="G145">
            <v>1</v>
          </cell>
          <cell r="H145">
            <v>1</v>
          </cell>
        </row>
        <row r="146">
          <cell r="A146">
            <v>901012</v>
          </cell>
          <cell r="B146" t="str">
            <v>informatické vedy, matematika, informačné a komunikačné technológie</v>
          </cell>
          <cell r="C146" t="str">
            <v>matematika a štatistika</v>
          </cell>
          <cell r="D146" t="str">
            <v>Matematika</v>
          </cell>
          <cell r="E146">
            <v>2</v>
          </cell>
          <cell r="F146">
            <v>8</v>
          </cell>
          <cell r="G146">
            <v>1</v>
          </cell>
          <cell r="H146">
            <v>1</v>
          </cell>
        </row>
        <row r="147">
          <cell r="A147">
            <v>901053</v>
          </cell>
          <cell r="B147" t="str">
            <v>informatické vedy, matematika, informačné a komunikačné technológie</v>
          </cell>
          <cell r="C147" t="str">
            <v>matematika a štatistika</v>
          </cell>
          <cell r="D147" t="str">
            <v>Numerická analýza a vedecko-technické výpočty</v>
          </cell>
          <cell r="E147">
            <v>3</v>
          </cell>
          <cell r="F147">
            <v>19</v>
          </cell>
          <cell r="G147">
            <v>0</v>
          </cell>
          <cell r="H147">
            <v>1</v>
          </cell>
        </row>
        <row r="148">
          <cell r="A148">
            <v>901113</v>
          </cell>
          <cell r="B148" t="str">
            <v>informatické vedy, matematika, informačné a komunikačné technológie</v>
          </cell>
          <cell r="C148" t="str">
            <v>matematika a štatistika</v>
          </cell>
          <cell r="D148" t="str">
            <v>Pravdepodobnosť a matematická štatistika</v>
          </cell>
          <cell r="E148">
            <v>3</v>
          </cell>
          <cell r="F148">
            <v>19</v>
          </cell>
          <cell r="G148">
            <v>0</v>
          </cell>
          <cell r="H148">
            <v>1</v>
          </cell>
        </row>
        <row r="149">
          <cell r="A149">
            <v>901101</v>
          </cell>
          <cell r="B149" t="str">
            <v>informatické vedy, matematika, informačné a komunikačné technológie</v>
          </cell>
          <cell r="C149" t="str">
            <v>matematika a štatistika</v>
          </cell>
          <cell r="D149" t="str">
            <v>Štatistika</v>
          </cell>
          <cell r="E149">
            <v>1</v>
          </cell>
          <cell r="F149">
            <v>8</v>
          </cell>
          <cell r="G149">
            <v>1</v>
          </cell>
          <cell r="H149">
            <v>1</v>
          </cell>
        </row>
        <row r="150">
          <cell r="A150">
            <v>901102</v>
          </cell>
          <cell r="B150" t="str">
            <v>informatické vedy, matematika, informačné a komunikačné technológie</v>
          </cell>
          <cell r="C150" t="str">
            <v>matematika a štatistika</v>
          </cell>
          <cell r="D150" t="str">
            <v>Štatistika</v>
          </cell>
          <cell r="E150">
            <v>2</v>
          </cell>
          <cell r="F150">
            <v>8</v>
          </cell>
          <cell r="G150">
            <v>1</v>
          </cell>
          <cell r="H150">
            <v>1</v>
          </cell>
        </row>
        <row r="151">
          <cell r="A151">
            <v>901103</v>
          </cell>
          <cell r="B151" t="str">
            <v>informatické vedy, matematika, informačné a komunikačné technológie</v>
          </cell>
          <cell r="C151" t="str">
            <v>matematika a štatistika</v>
          </cell>
          <cell r="D151" t="str">
            <v>Štatistika</v>
          </cell>
          <cell r="E151">
            <v>3</v>
          </cell>
          <cell r="F151">
            <v>19</v>
          </cell>
          <cell r="G151">
            <v>0</v>
          </cell>
          <cell r="H151">
            <v>1</v>
          </cell>
        </row>
        <row r="152">
          <cell r="A152">
            <v>901083</v>
          </cell>
          <cell r="B152" t="str">
            <v>informatické vedy, matematika, informačné a komunikačné technológie</v>
          </cell>
          <cell r="C152" t="str">
            <v>matematika a štatistika</v>
          </cell>
          <cell r="D152" t="str">
            <v>Teória vyučovania matematiky</v>
          </cell>
          <cell r="E152">
            <v>3</v>
          </cell>
          <cell r="F152">
            <v>20</v>
          </cell>
          <cell r="G152">
            <v>0</v>
          </cell>
          <cell r="H152">
            <v>1</v>
          </cell>
        </row>
        <row r="153">
          <cell r="A153">
            <v>501071</v>
          </cell>
          <cell r="B153" t="str">
            <v>konštruovanie, technológie, výroba a komunikácie</v>
          </cell>
          <cell r="C153" t="str">
            <v>architektúra a staviteľstvo</v>
          </cell>
          <cell r="D153" t="str">
            <v>Aplikovaná mechanika</v>
          </cell>
          <cell r="E153">
            <v>1</v>
          </cell>
          <cell r="F153">
            <v>6</v>
          </cell>
          <cell r="G153">
            <v>0</v>
          </cell>
          <cell r="H153">
            <v>1</v>
          </cell>
        </row>
        <row r="154">
          <cell r="A154">
            <v>501072</v>
          </cell>
          <cell r="B154" t="str">
            <v>konštruovanie, technológie, výroba a komunikácie</v>
          </cell>
          <cell r="C154" t="str">
            <v>architektúra a staviteľstvo</v>
          </cell>
          <cell r="D154" t="str">
            <v>Aplikovaná mechanika</v>
          </cell>
          <cell r="E154">
            <v>2</v>
          </cell>
          <cell r="F154">
            <v>6</v>
          </cell>
          <cell r="G154">
            <v>0</v>
          </cell>
          <cell r="H154">
            <v>1</v>
          </cell>
        </row>
        <row r="155">
          <cell r="A155">
            <v>501073</v>
          </cell>
          <cell r="B155" t="str">
            <v>konštruovanie, technológie, výroba a komunikácie</v>
          </cell>
          <cell r="C155" t="str">
            <v>architektúra a staviteľstvo</v>
          </cell>
          <cell r="D155" t="str">
            <v>Aplikovaná mechanika</v>
          </cell>
          <cell r="E155">
            <v>3</v>
          </cell>
          <cell r="F155">
            <v>19</v>
          </cell>
          <cell r="G155">
            <v>0</v>
          </cell>
          <cell r="H155">
            <v>1</v>
          </cell>
        </row>
        <row r="156">
          <cell r="A156">
            <v>501011</v>
          </cell>
          <cell r="B156" t="str">
            <v>konštruovanie, technológie, výroba a komunikácie</v>
          </cell>
          <cell r="C156" t="str">
            <v>architektúra a staviteľstvo</v>
          </cell>
          <cell r="D156" t="str">
            <v>Architektúra a urbanizmus</v>
          </cell>
          <cell r="E156">
            <v>1</v>
          </cell>
          <cell r="F156">
            <v>6</v>
          </cell>
          <cell r="G156">
            <v>0</v>
          </cell>
          <cell r="H156">
            <v>1</v>
          </cell>
        </row>
        <row r="157">
          <cell r="A157">
            <v>501012</v>
          </cell>
          <cell r="B157" t="str">
            <v>konštruovanie, technológie, výroba a komunikácie</v>
          </cell>
          <cell r="C157" t="str">
            <v>architektúra a staviteľstvo</v>
          </cell>
          <cell r="D157" t="str">
            <v>Architektúra a urbanizmus</v>
          </cell>
          <cell r="E157">
            <v>2</v>
          </cell>
          <cell r="F157">
            <v>6</v>
          </cell>
          <cell r="G157">
            <v>0</v>
          </cell>
          <cell r="H157">
            <v>1</v>
          </cell>
        </row>
        <row r="158">
          <cell r="A158">
            <v>501013</v>
          </cell>
          <cell r="B158" t="str">
            <v>konštruovanie, technológie, výroba a komunikácie</v>
          </cell>
          <cell r="C158" t="str">
            <v>architektúra a staviteľstvo</v>
          </cell>
          <cell r="D158" t="str">
            <v>Architektúra a urbanizmus</v>
          </cell>
          <cell r="E158">
            <v>3</v>
          </cell>
          <cell r="F158">
            <v>19</v>
          </cell>
          <cell r="G158">
            <v>0</v>
          </cell>
          <cell r="H158">
            <v>1</v>
          </cell>
        </row>
        <row r="159">
          <cell r="A159">
            <v>501031</v>
          </cell>
          <cell r="B159" t="str">
            <v>konštruovanie, technológie, výroba a komunikácie</v>
          </cell>
          <cell r="C159" t="str">
            <v>architektúra a staviteľstvo</v>
          </cell>
          <cell r="D159" t="str">
            <v>Geodézia a kartografia</v>
          </cell>
          <cell r="E159">
            <v>1</v>
          </cell>
          <cell r="F159">
            <v>6</v>
          </cell>
          <cell r="G159">
            <v>0</v>
          </cell>
          <cell r="H159">
            <v>1</v>
          </cell>
        </row>
        <row r="160">
          <cell r="A160">
            <v>501032</v>
          </cell>
          <cell r="B160" t="str">
            <v>konštruovanie, technológie, výroba a komunikácie</v>
          </cell>
          <cell r="C160" t="str">
            <v>architektúra a staviteľstvo</v>
          </cell>
          <cell r="D160" t="str">
            <v>Geodézia a kartografia</v>
          </cell>
          <cell r="E160">
            <v>2</v>
          </cell>
          <cell r="F160">
            <v>6</v>
          </cell>
          <cell r="G160">
            <v>0</v>
          </cell>
          <cell r="H160">
            <v>1</v>
          </cell>
        </row>
        <row r="161">
          <cell r="A161">
            <v>501033</v>
          </cell>
          <cell r="B161" t="str">
            <v>konštruovanie, technológie, výroba a komunikácie</v>
          </cell>
          <cell r="C161" t="str">
            <v>architektúra a staviteľstvo</v>
          </cell>
          <cell r="D161" t="str">
            <v>Geodézia a kartografia</v>
          </cell>
          <cell r="E161">
            <v>3</v>
          </cell>
          <cell r="F161">
            <v>19</v>
          </cell>
          <cell r="G161">
            <v>0</v>
          </cell>
          <cell r="H161">
            <v>1</v>
          </cell>
        </row>
        <row r="162">
          <cell r="A162">
            <v>501051</v>
          </cell>
          <cell r="B162" t="str">
            <v>konštruovanie, technológie, výroba a komunikácie</v>
          </cell>
          <cell r="C162" t="str">
            <v>architektúra a staviteľstvo</v>
          </cell>
          <cell r="D162" t="str">
            <v>Inžinierske konštrukcie a dopravné stavby</v>
          </cell>
          <cell r="E162">
            <v>1</v>
          </cell>
          <cell r="F162">
            <v>6</v>
          </cell>
          <cell r="G162">
            <v>0</v>
          </cell>
          <cell r="H162">
            <v>1</v>
          </cell>
        </row>
        <row r="163">
          <cell r="A163">
            <v>501052</v>
          </cell>
          <cell r="B163" t="str">
            <v>konštruovanie, technológie, výroba a komunikácie</v>
          </cell>
          <cell r="C163" t="str">
            <v>architektúra a staviteľstvo</v>
          </cell>
          <cell r="D163" t="str">
            <v>Inžinierske konštrukcie a dopravné stavby</v>
          </cell>
          <cell r="E163">
            <v>2</v>
          </cell>
          <cell r="F163">
            <v>6</v>
          </cell>
          <cell r="G163">
            <v>0</v>
          </cell>
          <cell r="H163">
            <v>1</v>
          </cell>
        </row>
        <row r="164">
          <cell r="A164">
            <v>501053</v>
          </cell>
          <cell r="B164" t="str">
            <v>konštruovanie, technológie, výroba a komunikácie</v>
          </cell>
          <cell r="C164" t="str">
            <v>architektúra a staviteľstvo</v>
          </cell>
          <cell r="D164" t="str">
            <v>Inžinierske konštrukcie a dopravné stavby</v>
          </cell>
          <cell r="E164">
            <v>3</v>
          </cell>
          <cell r="F164">
            <v>19</v>
          </cell>
          <cell r="G164">
            <v>0</v>
          </cell>
          <cell r="H164">
            <v>1</v>
          </cell>
        </row>
        <row r="165">
          <cell r="A165">
            <v>501041</v>
          </cell>
          <cell r="B165" t="str">
            <v>konštruovanie, technológie, výroba a komunikácie</v>
          </cell>
          <cell r="C165" t="str">
            <v>architektúra a staviteľstvo</v>
          </cell>
          <cell r="D165" t="str">
            <v>Pozemné stavby</v>
          </cell>
          <cell r="E165">
            <v>1</v>
          </cell>
          <cell r="F165">
            <v>6</v>
          </cell>
          <cell r="G165">
            <v>0</v>
          </cell>
          <cell r="H165">
            <v>1</v>
          </cell>
        </row>
        <row r="166">
          <cell r="A166">
            <v>501042</v>
          </cell>
          <cell r="B166" t="str">
            <v>konštruovanie, technológie, výroba a komunikácie</v>
          </cell>
          <cell r="C166" t="str">
            <v>architektúra a staviteľstvo</v>
          </cell>
          <cell r="D166" t="str">
            <v>Pozemné stavby</v>
          </cell>
          <cell r="E166">
            <v>2</v>
          </cell>
          <cell r="F166">
            <v>6</v>
          </cell>
          <cell r="G166">
            <v>0</v>
          </cell>
          <cell r="H166">
            <v>1</v>
          </cell>
        </row>
        <row r="167">
          <cell r="A167">
            <v>501043</v>
          </cell>
          <cell r="B167" t="str">
            <v>konštruovanie, technológie, výroba a komunikácie</v>
          </cell>
          <cell r="C167" t="str">
            <v>architektúra a staviteľstvo</v>
          </cell>
          <cell r="D167" t="str">
            <v>Pozemné stavby</v>
          </cell>
          <cell r="E167">
            <v>3</v>
          </cell>
          <cell r="F167">
            <v>19</v>
          </cell>
          <cell r="G167">
            <v>0</v>
          </cell>
          <cell r="H167">
            <v>1</v>
          </cell>
        </row>
        <row r="168">
          <cell r="A168">
            <v>501021</v>
          </cell>
          <cell r="B168" t="str">
            <v>konštruovanie, technológie, výroba a komunikácie</v>
          </cell>
          <cell r="C168" t="str">
            <v>architektúra a staviteľstvo</v>
          </cell>
          <cell r="D168" t="str">
            <v>Priestorové plánovanie</v>
          </cell>
          <cell r="E168">
            <v>1</v>
          </cell>
          <cell r="F168">
            <v>6</v>
          </cell>
          <cell r="G168">
            <v>0</v>
          </cell>
          <cell r="H168">
            <v>1</v>
          </cell>
        </row>
        <row r="169">
          <cell r="A169">
            <v>501022</v>
          </cell>
          <cell r="B169" t="str">
            <v>konštruovanie, technológie, výroba a komunikácie</v>
          </cell>
          <cell r="C169" t="str">
            <v>architektúra a staviteľstvo</v>
          </cell>
          <cell r="D169" t="str">
            <v>Priestorové plánovanie</v>
          </cell>
          <cell r="E169">
            <v>2</v>
          </cell>
          <cell r="F169">
            <v>6</v>
          </cell>
          <cell r="G169">
            <v>0</v>
          </cell>
          <cell r="H169">
            <v>1</v>
          </cell>
        </row>
        <row r="170">
          <cell r="A170">
            <v>501023</v>
          </cell>
          <cell r="B170" t="str">
            <v>konštruovanie, technológie, výroba a komunikácie</v>
          </cell>
          <cell r="C170" t="str">
            <v>architektúra a staviteľstvo</v>
          </cell>
          <cell r="D170" t="str">
            <v>Priestorové plánovanie</v>
          </cell>
          <cell r="E170">
            <v>3</v>
          </cell>
          <cell r="F170">
            <v>19</v>
          </cell>
          <cell r="G170">
            <v>0</v>
          </cell>
          <cell r="H170">
            <v>1</v>
          </cell>
        </row>
        <row r="171">
          <cell r="A171">
            <v>501061</v>
          </cell>
          <cell r="B171" t="str">
            <v>konštruovanie, technológie, výroba a komunikácie</v>
          </cell>
          <cell r="C171" t="str">
            <v>architektúra a staviteľstvo</v>
          </cell>
          <cell r="D171" t="str">
            <v>Vodné stavby</v>
          </cell>
          <cell r="E171">
            <v>1</v>
          </cell>
          <cell r="F171">
            <v>6</v>
          </cell>
          <cell r="G171">
            <v>1</v>
          </cell>
          <cell r="H171">
            <v>1</v>
          </cell>
        </row>
        <row r="172">
          <cell r="A172">
            <v>501062</v>
          </cell>
          <cell r="B172" t="str">
            <v>konštruovanie, technológie, výroba a komunikácie</v>
          </cell>
          <cell r="C172" t="str">
            <v>architektúra a staviteľstvo</v>
          </cell>
          <cell r="D172" t="str">
            <v>Vodné stavby</v>
          </cell>
          <cell r="E172">
            <v>2</v>
          </cell>
          <cell r="F172">
            <v>6</v>
          </cell>
          <cell r="G172">
            <v>1</v>
          </cell>
          <cell r="H172">
            <v>1</v>
          </cell>
        </row>
        <row r="173">
          <cell r="A173">
            <v>501063</v>
          </cell>
          <cell r="B173" t="str">
            <v>konštruovanie, technológie, výroba a komunikácie</v>
          </cell>
          <cell r="C173" t="str">
            <v>architektúra a staviteľstvo</v>
          </cell>
          <cell r="D173" t="str">
            <v>Vodné stavby</v>
          </cell>
          <cell r="E173">
            <v>3</v>
          </cell>
          <cell r="F173">
            <v>19</v>
          </cell>
          <cell r="G173">
            <v>0</v>
          </cell>
          <cell r="H173">
            <v>1</v>
          </cell>
        </row>
        <row r="174">
          <cell r="A174">
            <v>502193</v>
          </cell>
          <cell r="B174" t="str">
            <v>konštruovanie, technológie, výroba a komunikácie</v>
          </cell>
          <cell r="C174" t="str">
            <v>konštrukčné inžinierstvo, technológie, výroba a komunikácie</v>
          </cell>
          <cell r="D174" t="str">
            <v>Anorganická technológia a materiály</v>
          </cell>
          <cell r="E174">
            <v>3</v>
          </cell>
          <cell r="F174">
            <v>19</v>
          </cell>
          <cell r="G174">
            <v>0</v>
          </cell>
          <cell r="H174">
            <v>1</v>
          </cell>
        </row>
        <row r="175">
          <cell r="A175">
            <v>502141</v>
          </cell>
          <cell r="B175" t="str">
            <v>konštruovanie, technológie, výroba a komunikácie</v>
          </cell>
          <cell r="C175" t="str">
            <v>konštrukčné inžinierstvo, technológie, výroba a komunikácie</v>
          </cell>
          <cell r="D175" t="str">
            <v>Automatizácia</v>
          </cell>
          <cell r="E175">
            <v>1</v>
          </cell>
          <cell r="F175">
            <v>4</v>
          </cell>
          <cell r="G175">
            <v>1</v>
          </cell>
          <cell r="H175">
            <v>1</v>
          </cell>
        </row>
        <row r="176">
          <cell r="A176">
            <v>502142</v>
          </cell>
          <cell r="B176" t="str">
            <v>konštruovanie, technológie, výroba a komunikácie</v>
          </cell>
          <cell r="C176" t="str">
            <v>konštrukčné inžinierstvo, technológie, výroba a komunikácie</v>
          </cell>
          <cell r="D176" t="str">
            <v>Automatizácia</v>
          </cell>
          <cell r="E176">
            <v>2</v>
          </cell>
          <cell r="F176">
            <v>4</v>
          </cell>
          <cell r="G176">
            <v>1</v>
          </cell>
          <cell r="H176">
            <v>1</v>
          </cell>
        </row>
        <row r="177">
          <cell r="A177">
            <v>502143</v>
          </cell>
          <cell r="B177" t="str">
            <v>konštruovanie, technológie, výroba a komunikácie</v>
          </cell>
          <cell r="C177" t="str">
            <v>konštrukčné inžinierstvo, technológie, výroba a komunikácie</v>
          </cell>
          <cell r="D177" t="str">
            <v>Automatizácia</v>
          </cell>
          <cell r="E177">
            <v>3</v>
          </cell>
          <cell r="F177">
            <v>19</v>
          </cell>
          <cell r="G177">
            <v>0</v>
          </cell>
          <cell r="H177">
            <v>1</v>
          </cell>
        </row>
        <row r="178">
          <cell r="A178">
            <v>502321</v>
          </cell>
          <cell r="B178" t="str">
            <v>konštruovanie, technológie, výroba a komunikácie</v>
          </cell>
          <cell r="C178" t="str">
            <v>konštrukčné inžinierstvo, technológie, výroba a komunikácie</v>
          </cell>
          <cell r="D178" t="str">
            <v>Baníctvo</v>
          </cell>
          <cell r="E178">
            <v>1</v>
          </cell>
          <cell r="F178">
            <v>4</v>
          </cell>
          <cell r="G178">
            <v>0</v>
          </cell>
          <cell r="H178">
            <v>1</v>
          </cell>
        </row>
        <row r="179">
          <cell r="A179">
            <v>502322</v>
          </cell>
          <cell r="B179" t="str">
            <v>konštruovanie, technológie, výroba a komunikácie</v>
          </cell>
          <cell r="C179" t="str">
            <v>konštrukčné inžinierstvo, technológie, výroba a komunikácie</v>
          </cell>
          <cell r="D179" t="str">
            <v>Baníctvo</v>
          </cell>
          <cell r="E179">
            <v>2</v>
          </cell>
          <cell r="F179">
            <v>4</v>
          </cell>
          <cell r="G179">
            <v>0</v>
          </cell>
          <cell r="H179">
            <v>1</v>
          </cell>
        </row>
        <row r="180">
          <cell r="A180">
            <v>502323</v>
          </cell>
          <cell r="B180" t="str">
            <v>konštruovanie, technológie, výroba a komunikácie</v>
          </cell>
          <cell r="C180" t="str">
            <v>konštrukčné inžinierstvo, technológie, výroba a komunikácie</v>
          </cell>
          <cell r="D180" t="str">
            <v>Baníctvo</v>
          </cell>
          <cell r="E180">
            <v>3</v>
          </cell>
          <cell r="F180">
            <v>19</v>
          </cell>
          <cell r="G180">
            <v>0</v>
          </cell>
          <cell r="H180">
            <v>1</v>
          </cell>
        </row>
        <row r="181">
          <cell r="A181">
            <v>502351</v>
          </cell>
          <cell r="B181" t="str">
            <v>konštruovanie, technológie, výroba a komunikácie</v>
          </cell>
          <cell r="C181" t="str">
            <v>konštrukčné inžinierstvo, technológie, výroba a komunikácie</v>
          </cell>
          <cell r="D181" t="str">
            <v>Banská geológia a geologický prieskum</v>
          </cell>
          <cell r="E181">
            <v>1</v>
          </cell>
          <cell r="F181">
            <v>4</v>
          </cell>
          <cell r="G181">
            <v>0</v>
          </cell>
          <cell r="H181">
            <v>1</v>
          </cell>
        </row>
        <row r="182">
          <cell r="A182">
            <v>502352</v>
          </cell>
          <cell r="B182" t="str">
            <v>konštruovanie, technológie, výroba a komunikácie</v>
          </cell>
          <cell r="C182" t="str">
            <v>konštrukčné inžinierstvo, technológie, výroba a komunikácie</v>
          </cell>
          <cell r="D182" t="str">
            <v>Banská geológia a geologický prieskum</v>
          </cell>
          <cell r="E182">
            <v>2</v>
          </cell>
          <cell r="F182">
            <v>4</v>
          </cell>
          <cell r="G182">
            <v>0</v>
          </cell>
          <cell r="H182">
            <v>1</v>
          </cell>
        </row>
        <row r="183">
          <cell r="A183">
            <v>502353</v>
          </cell>
          <cell r="B183" t="str">
            <v>konštruovanie, technológie, výroba a komunikácie</v>
          </cell>
          <cell r="C183" t="str">
            <v>konštrukčné inžinierstvo, technológie, výroba a komunikácie</v>
          </cell>
          <cell r="D183" t="str">
            <v>Banská geológia a geologický prieskum</v>
          </cell>
          <cell r="E183">
            <v>3</v>
          </cell>
          <cell r="F183">
            <v>19</v>
          </cell>
          <cell r="G183">
            <v>0</v>
          </cell>
          <cell r="H183">
            <v>1</v>
          </cell>
        </row>
        <row r="184">
          <cell r="A184">
            <v>502363</v>
          </cell>
          <cell r="B184" t="str">
            <v>konštruovanie, technológie, výroba a komunikácie</v>
          </cell>
          <cell r="C184" t="str">
            <v>konštrukčné inžinierstvo, technológie, výroba a komunikácie</v>
          </cell>
          <cell r="D184" t="str">
            <v>Banská mechanizácia, doprava a hlbinné vŕtanie</v>
          </cell>
          <cell r="E184">
            <v>3</v>
          </cell>
          <cell r="F184">
            <v>19</v>
          </cell>
          <cell r="G184">
            <v>0</v>
          </cell>
          <cell r="H184">
            <v>1</v>
          </cell>
        </row>
        <row r="185">
          <cell r="A185">
            <v>502333</v>
          </cell>
          <cell r="B185" t="str">
            <v>konštruovanie, technológie, výroba a komunikácie</v>
          </cell>
          <cell r="C185" t="str">
            <v>konštrukčné inžinierstvo, technológie, výroba a komunikácie</v>
          </cell>
          <cell r="D185" t="str">
            <v>Banské meračstvo a geodézia</v>
          </cell>
          <cell r="E185">
            <v>3</v>
          </cell>
          <cell r="F185">
            <v>19</v>
          </cell>
          <cell r="G185">
            <v>0</v>
          </cell>
          <cell r="H185">
            <v>1</v>
          </cell>
        </row>
        <row r="186">
          <cell r="A186">
            <v>502562</v>
          </cell>
          <cell r="B186" t="str">
            <v>konštruovanie, technológie, výroba a komunikácie</v>
          </cell>
          <cell r="C186" t="str">
            <v>konštrukčné inžinierstvo, technológie, výroba a komunikácie</v>
          </cell>
          <cell r="D186" t="str">
            <v>Bezpečnosť technických systémov</v>
          </cell>
          <cell r="E186">
            <v>2</v>
          </cell>
          <cell r="F186">
            <v>4</v>
          </cell>
          <cell r="G186">
            <v>1</v>
          </cell>
          <cell r="H186">
            <v>1</v>
          </cell>
        </row>
        <row r="187">
          <cell r="A187">
            <v>502563</v>
          </cell>
          <cell r="B187" t="str">
            <v>konštruovanie, technológie, výroba a komunikácie</v>
          </cell>
          <cell r="C187" t="str">
            <v>konštrukčné inžinierstvo, technológie, výroba a komunikácie</v>
          </cell>
          <cell r="D187" t="str">
            <v>Bezpečnosť technických systémov</v>
          </cell>
          <cell r="E187">
            <v>3</v>
          </cell>
          <cell r="F187">
            <v>19</v>
          </cell>
          <cell r="G187">
            <v>0</v>
          </cell>
          <cell r="H187">
            <v>1</v>
          </cell>
        </row>
        <row r="188">
          <cell r="A188">
            <v>502471</v>
          </cell>
          <cell r="B188" t="str">
            <v>konštruovanie, technológie, výroba a komunikácie</v>
          </cell>
          <cell r="C188" t="str">
            <v>konštrukčné inžinierstvo, technológie, výroba a komunikácie</v>
          </cell>
          <cell r="D188" t="str">
            <v>Biomedicínske inžinierstvo</v>
          </cell>
          <cell r="E188">
            <v>1</v>
          </cell>
          <cell r="F188">
            <v>4</v>
          </cell>
          <cell r="G188">
            <v>1</v>
          </cell>
          <cell r="H188">
            <v>1</v>
          </cell>
        </row>
        <row r="189">
          <cell r="A189">
            <v>502472</v>
          </cell>
          <cell r="B189" t="str">
            <v>konštruovanie, technológie, výroba a komunikácie</v>
          </cell>
          <cell r="C189" t="str">
            <v>konštrukčné inžinierstvo, technológie, výroba a komunikácie</v>
          </cell>
          <cell r="D189" t="str">
            <v>Biomedicínske inžinierstvo</v>
          </cell>
          <cell r="E189">
            <v>2</v>
          </cell>
          <cell r="F189">
            <v>4</v>
          </cell>
          <cell r="G189">
            <v>1</v>
          </cell>
          <cell r="H189">
            <v>1</v>
          </cell>
        </row>
        <row r="190">
          <cell r="A190">
            <v>502473</v>
          </cell>
          <cell r="B190" t="str">
            <v>konštruovanie, technológie, výroba a komunikácie</v>
          </cell>
          <cell r="C190" t="str">
            <v>konštrukčné inžinierstvo, technológie, výroba a komunikácie</v>
          </cell>
          <cell r="D190" t="str">
            <v>Biomedicínske inžinierstvo</v>
          </cell>
          <cell r="E190">
            <v>3</v>
          </cell>
          <cell r="F190">
            <v>19</v>
          </cell>
          <cell r="G190">
            <v>0</v>
          </cell>
          <cell r="H190">
            <v>1</v>
          </cell>
        </row>
        <row r="191">
          <cell r="A191">
            <v>502251</v>
          </cell>
          <cell r="B191" t="str">
            <v>konštruovanie, technológie, výroba a komunikácie</v>
          </cell>
          <cell r="C191" t="str">
            <v>konštrukčné inžinierstvo, technológie, výroba a komunikácie</v>
          </cell>
          <cell r="D191" t="str">
            <v>Biotechnológie</v>
          </cell>
          <cell r="E191">
            <v>1</v>
          </cell>
          <cell r="F191">
            <v>4</v>
          </cell>
          <cell r="G191">
            <v>1</v>
          </cell>
          <cell r="H191">
            <v>1</v>
          </cell>
        </row>
        <row r="192">
          <cell r="A192">
            <v>502252</v>
          </cell>
          <cell r="B192" t="str">
            <v>konštruovanie, technológie, výroba a komunikácie</v>
          </cell>
          <cell r="C192" t="str">
            <v>konštrukčné inžinierstvo, technológie, výroba a komunikácie</v>
          </cell>
          <cell r="D192" t="str">
            <v>Biotechnológie</v>
          </cell>
          <cell r="E192">
            <v>2</v>
          </cell>
          <cell r="F192">
            <v>4</v>
          </cell>
          <cell r="G192">
            <v>1</v>
          </cell>
          <cell r="H192">
            <v>1</v>
          </cell>
        </row>
        <row r="193">
          <cell r="A193">
            <v>502253</v>
          </cell>
          <cell r="B193" t="str">
            <v>konštruovanie, technológie, výroba a komunikácie</v>
          </cell>
          <cell r="C193" t="str">
            <v>konštrukčné inžinierstvo, technológie, výroba a komunikácie</v>
          </cell>
          <cell r="D193" t="str">
            <v>Biotechnológie</v>
          </cell>
          <cell r="E193">
            <v>3</v>
          </cell>
          <cell r="F193">
            <v>19</v>
          </cell>
          <cell r="G193">
            <v>0</v>
          </cell>
          <cell r="H193">
            <v>1</v>
          </cell>
        </row>
        <row r="194">
          <cell r="A194">
            <v>502053</v>
          </cell>
          <cell r="B194" t="str">
            <v>konštruovanie, technológie, výroba a komunikácie</v>
          </cell>
          <cell r="C194" t="str">
            <v>konštrukčné inžinierstvo, technológie, výroba a komunikácie</v>
          </cell>
          <cell r="D194" t="str">
            <v>Časti a mechanizmy strojov</v>
          </cell>
          <cell r="E194">
            <v>3</v>
          </cell>
          <cell r="F194">
            <v>19</v>
          </cell>
          <cell r="G194">
            <v>0</v>
          </cell>
          <cell r="H194">
            <v>1</v>
          </cell>
        </row>
        <row r="195">
          <cell r="A195">
            <v>502591</v>
          </cell>
          <cell r="B195" t="str">
            <v>konštruovanie, technológie, výroba a komunikácie</v>
          </cell>
          <cell r="C195" t="str">
            <v>konštrukčné inžinierstvo, technológie, výroba a komunikácie</v>
          </cell>
          <cell r="D195" t="str">
            <v>Doprava</v>
          </cell>
          <cell r="E195">
            <v>1</v>
          </cell>
          <cell r="F195">
            <v>4</v>
          </cell>
          <cell r="G195">
            <v>0</v>
          </cell>
          <cell r="H195">
            <v>1</v>
          </cell>
        </row>
        <row r="196">
          <cell r="A196">
            <v>502592</v>
          </cell>
          <cell r="B196" t="str">
            <v>konštruovanie, technológie, výroba a komunikácie</v>
          </cell>
          <cell r="C196" t="str">
            <v>konštrukčné inžinierstvo, technológie, výroba a komunikácie</v>
          </cell>
          <cell r="D196" t="str">
            <v>Doprava</v>
          </cell>
          <cell r="E196">
            <v>2</v>
          </cell>
          <cell r="F196">
            <v>4</v>
          </cell>
          <cell r="G196">
            <v>0</v>
          </cell>
          <cell r="H196">
            <v>1</v>
          </cell>
        </row>
        <row r="197">
          <cell r="A197">
            <v>502593</v>
          </cell>
          <cell r="B197" t="str">
            <v>konštruovanie, technológie, výroba a komunikácie</v>
          </cell>
          <cell r="C197" t="str">
            <v>konštrukčné inžinierstvo, technológie, výroba a komunikácie</v>
          </cell>
          <cell r="D197" t="str">
            <v>Doprava</v>
          </cell>
          <cell r="E197">
            <v>3</v>
          </cell>
          <cell r="F197">
            <v>19</v>
          </cell>
          <cell r="G197">
            <v>0</v>
          </cell>
          <cell r="H197">
            <v>1</v>
          </cell>
        </row>
        <row r="198">
          <cell r="A198">
            <v>502031</v>
          </cell>
          <cell r="B198" t="str">
            <v>konštruovanie, technológie, výroba a komunikácie</v>
          </cell>
          <cell r="C198" t="str">
            <v>konštrukčné inžinierstvo, technológie, výroba a komunikácie</v>
          </cell>
          <cell r="D198" t="str">
            <v>Dopravné stroje a zariadenia</v>
          </cell>
          <cell r="E198">
            <v>1</v>
          </cell>
          <cell r="F198">
            <v>4</v>
          </cell>
          <cell r="G198">
            <v>1</v>
          </cell>
          <cell r="H198">
            <v>1</v>
          </cell>
        </row>
        <row r="199">
          <cell r="A199">
            <v>502032</v>
          </cell>
          <cell r="B199" t="str">
            <v>konštruovanie, technológie, výroba a komunikácie</v>
          </cell>
          <cell r="C199" t="str">
            <v>konštrukčné inžinierstvo, technológie, výroba a komunikácie</v>
          </cell>
          <cell r="D199" t="str">
            <v>Dopravné stroje a zariadenia</v>
          </cell>
          <cell r="E199">
            <v>2</v>
          </cell>
          <cell r="F199">
            <v>4</v>
          </cell>
          <cell r="G199">
            <v>1</v>
          </cell>
          <cell r="H199">
            <v>1</v>
          </cell>
        </row>
        <row r="200">
          <cell r="A200">
            <v>502033</v>
          </cell>
          <cell r="B200" t="str">
            <v>konštruovanie, technológie, výroba a komunikácie</v>
          </cell>
          <cell r="C200" t="str">
            <v>konštrukčné inžinierstvo, technológie, výroba a komunikácie</v>
          </cell>
          <cell r="D200" t="str">
            <v>Dopravné stroje a zariadenia</v>
          </cell>
          <cell r="E200">
            <v>3</v>
          </cell>
          <cell r="F200">
            <v>19</v>
          </cell>
          <cell r="G200">
            <v>0</v>
          </cell>
          <cell r="H200">
            <v>1</v>
          </cell>
        </row>
        <row r="201">
          <cell r="A201">
            <v>502421</v>
          </cell>
          <cell r="B201" t="str">
            <v>konštruovanie, technológie, výroba a komunikácie</v>
          </cell>
          <cell r="C201" t="str">
            <v>konštrukčné inžinierstvo, technológie, výroba a komunikácie</v>
          </cell>
          <cell r="D201" t="str">
            <v>Drevárstvo</v>
          </cell>
          <cell r="E201">
            <v>1</v>
          </cell>
          <cell r="F201">
            <v>4</v>
          </cell>
          <cell r="G201">
            <v>1</v>
          </cell>
          <cell r="H201">
            <v>1</v>
          </cell>
        </row>
        <row r="202">
          <cell r="A202">
            <v>502422</v>
          </cell>
          <cell r="B202" t="str">
            <v>konštruovanie, technológie, výroba a komunikácie</v>
          </cell>
          <cell r="C202" t="str">
            <v>konštrukčné inžinierstvo, technológie, výroba a komunikácie</v>
          </cell>
          <cell r="D202" t="str">
            <v>Drevárstvo</v>
          </cell>
          <cell r="E202">
            <v>2</v>
          </cell>
          <cell r="F202">
            <v>4</v>
          </cell>
          <cell r="G202">
            <v>1</v>
          </cell>
          <cell r="H202">
            <v>1</v>
          </cell>
        </row>
        <row r="203">
          <cell r="A203">
            <v>502303</v>
          </cell>
          <cell r="B203" t="str">
            <v>konštruovanie, technológie, výroba a komunikácie</v>
          </cell>
          <cell r="C203" t="str">
            <v>konštrukčné inžinierstvo, technológie, výroba a komunikácie</v>
          </cell>
          <cell r="D203" t="str">
            <v>Elektroenergetika</v>
          </cell>
          <cell r="E203">
            <v>3</v>
          </cell>
          <cell r="F203">
            <v>19</v>
          </cell>
          <cell r="G203">
            <v>0</v>
          </cell>
          <cell r="H203">
            <v>1</v>
          </cell>
        </row>
        <row r="204">
          <cell r="A204">
            <v>502131</v>
          </cell>
          <cell r="B204" t="str">
            <v>konštruovanie, technológie, výroba a komunikácie</v>
          </cell>
          <cell r="C204" t="str">
            <v>konštrukčné inžinierstvo, technológie, výroba a komunikácie</v>
          </cell>
          <cell r="D204" t="str">
            <v>Elektronika</v>
          </cell>
          <cell r="E204">
            <v>1</v>
          </cell>
          <cell r="F204">
            <v>4</v>
          </cell>
          <cell r="G204">
            <v>1</v>
          </cell>
          <cell r="H204">
            <v>1</v>
          </cell>
        </row>
        <row r="205">
          <cell r="A205">
            <v>502132</v>
          </cell>
          <cell r="B205" t="str">
            <v>konštruovanie, technológie, výroba a komunikácie</v>
          </cell>
          <cell r="C205" t="str">
            <v>konštrukčné inžinierstvo, technológie, výroba a komunikácie</v>
          </cell>
          <cell r="D205" t="str">
            <v>Elektronika</v>
          </cell>
          <cell r="E205">
            <v>2</v>
          </cell>
          <cell r="F205">
            <v>4</v>
          </cell>
          <cell r="G205">
            <v>1</v>
          </cell>
          <cell r="H205">
            <v>1</v>
          </cell>
        </row>
        <row r="206">
          <cell r="A206">
            <v>502133</v>
          </cell>
          <cell r="B206" t="str">
            <v>konštruovanie, technológie, výroba a komunikácie</v>
          </cell>
          <cell r="C206" t="str">
            <v>konštrukčné inžinierstvo, technológie, výroba a komunikácie</v>
          </cell>
          <cell r="D206" t="str">
            <v>Elektronika</v>
          </cell>
          <cell r="E206">
            <v>3</v>
          </cell>
          <cell r="F206">
            <v>19</v>
          </cell>
          <cell r="G206">
            <v>0</v>
          </cell>
          <cell r="H206">
            <v>1</v>
          </cell>
        </row>
        <row r="207">
          <cell r="A207">
            <v>502091</v>
          </cell>
          <cell r="B207" t="str">
            <v>konštruovanie, technológie, výroba a komunikácie</v>
          </cell>
          <cell r="C207" t="str">
            <v>konštrukčné inžinierstvo, technológie, výroba a komunikácie</v>
          </cell>
          <cell r="D207" t="str">
            <v>Elektrotechnika</v>
          </cell>
          <cell r="E207">
            <v>1</v>
          </cell>
          <cell r="F207">
            <v>4</v>
          </cell>
          <cell r="G207">
            <v>1</v>
          </cell>
          <cell r="H207">
            <v>1</v>
          </cell>
        </row>
        <row r="208">
          <cell r="A208">
            <v>502092</v>
          </cell>
          <cell r="B208" t="str">
            <v>konštruovanie, technológie, výroba a komunikácie</v>
          </cell>
          <cell r="C208" t="str">
            <v>konštrukčné inžinierstvo, technológie, výroba a komunikácie</v>
          </cell>
          <cell r="D208" t="str">
            <v>Elektrotechnika</v>
          </cell>
          <cell r="E208">
            <v>2</v>
          </cell>
          <cell r="F208">
            <v>4</v>
          </cell>
          <cell r="G208">
            <v>1</v>
          </cell>
          <cell r="H208">
            <v>1</v>
          </cell>
        </row>
        <row r="209">
          <cell r="A209">
            <v>502123</v>
          </cell>
          <cell r="B209" t="str">
            <v>konštruovanie, technológie, výroba a komunikácie</v>
          </cell>
          <cell r="C209" t="str">
            <v>konštrukčné inžinierstvo, technológie, výroba a komunikácie</v>
          </cell>
          <cell r="D209" t="str">
            <v>Elektrotechnológie a materiály</v>
          </cell>
          <cell r="E209">
            <v>3</v>
          </cell>
          <cell r="F209">
            <v>19</v>
          </cell>
          <cell r="G209">
            <v>0</v>
          </cell>
          <cell r="H209">
            <v>1</v>
          </cell>
        </row>
        <row r="210">
          <cell r="A210">
            <v>502061</v>
          </cell>
          <cell r="B210" t="str">
            <v>konštruovanie, technológie, výroba a komunikácie</v>
          </cell>
          <cell r="C210" t="str">
            <v>konštrukčné inžinierstvo, technológie, výroba a komunikácie</v>
          </cell>
          <cell r="D210" t="str">
            <v>Energetické stroje a zariadenia</v>
          </cell>
          <cell r="E210">
            <v>1</v>
          </cell>
          <cell r="F210">
            <v>4</v>
          </cell>
          <cell r="G210">
            <v>1</v>
          </cell>
          <cell r="H210">
            <v>1</v>
          </cell>
        </row>
        <row r="211">
          <cell r="A211">
            <v>502062</v>
          </cell>
          <cell r="B211" t="str">
            <v>konštruovanie, technológie, výroba a komunikácie</v>
          </cell>
          <cell r="C211" t="str">
            <v>konštrukčné inžinierstvo, technológie, výroba a komunikácie</v>
          </cell>
          <cell r="D211" t="str">
            <v>Energetické stroje a zariadenia</v>
          </cell>
          <cell r="E211">
            <v>2</v>
          </cell>
          <cell r="F211">
            <v>4</v>
          </cell>
          <cell r="G211">
            <v>1</v>
          </cell>
          <cell r="H211">
            <v>1</v>
          </cell>
        </row>
        <row r="212">
          <cell r="A212">
            <v>502063</v>
          </cell>
          <cell r="B212" t="str">
            <v>konštruovanie, technológie, výroba a komunikácie</v>
          </cell>
          <cell r="C212" t="str">
            <v>konštrukčné inžinierstvo, technológie, výroba a komunikácie</v>
          </cell>
          <cell r="D212" t="str">
            <v>Energetické stroje a zariadenia</v>
          </cell>
          <cell r="E212">
            <v>3</v>
          </cell>
          <cell r="F212">
            <v>19</v>
          </cell>
          <cell r="G212">
            <v>0</v>
          </cell>
          <cell r="H212">
            <v>1</v>
          </cell>
        </row>
        <row r="213">
          <cell r="A213">
            <v>502291</v>
          </cell>
          <cell r="B213" t="str">
            <v>konštruovanie, technológie, výroba a komunikácie</v>
          </cell>
          <cell r="C213" t="str">
            <v>konštrukčné inžinierstvo, technológie, výroba a komunikácie</v>
          </cell>
          <cell r="D213" t="str">
            <v>Energetika</v>
          </cell>
          <cell r="E213">
            <v>1</v>
          </cell>
          <cell r="F213">
            <v>4</v>
          </cell>
          <cell r="G213">
            <v>1</v>
          </cell>
          <cell r="H213">
            <v>1</v>
          </cell>
        </row>
        <row r="214">
          <cell r="A214">
            <v>502292</v>
          </cell>
          <cell r="B214" t="str">
            <v>konštruovanie, technológie, výroba a komunikácie</v>
          </cell>
          <cell r="C214" t="str">
            <v>konštrukčné inžinierstvo, technológie, výroba a komunikácie</v>
          </cell>
          <cell r="D214" t="str">
            <v>Energetika</v>
          </cell>
          <cell r="E214">
            <v>2</v>
          </cell>
          <cell r="F214">
            <v>4</v>
          </cell>
          <cell r="G214">
            <v>1</v>
          </cell>
          <cell r="H214">
            <v>1</v>
          </cell>
        </row>
        <row r="215">
          <cell r="A215">
            <v>502293</v>
          </cell>
          <cell r="B215" t="str">
            <v>konštruovanie, technológie, výroba a komunikácie</v>
          </cell>
          <cell r="C215" t="str">
            <v>konštrukčné inžinierstvo, technológie, výroba a komunikácie</v>
          </cell>
          <cell r="D215" t="str">
            <v>Energetika</v>
          </cell>
          <cell r="E215">
            <v>3</v>
          </cell>
          <cell r="F215">
            <v>19</v>
          </cell>
          <cell r="G215">
            <v>0</v>
          </cell>
          <cell r="H215">
            <v>1</v>
          </cell>
        </row>
        <row r="216">
          <cell r="A216">
            <v>502413</v>
          </cell>
          <cell r="B216" t="str">
            <v>konštruovanie, technológie, výroba a komunikácie</v>
          </cell>
          <cell r="C216" t="str">
            <v>konštrukčné inžinierstvo, technológie, výroba a komunikácie</v>
          </cell>
          <cell r="D216" t="str">
            <v>Fyzikálna metalurgia</v>
          </cell>
          <cell r="E216">
            <v>3</v>
          </cell>
          <cell r="F216">
            <v>19</v>
          </cell>
          <cell r="G216">
            <v>0</v>
          </cell>
          <cell r="H216">
            <v>1</v>
          </cell>
        </row>
        <row r="217">
          <cell r="A217">
            <v>502481</v>
          </cell>
          <cell r="B217" t="str">
            <v>konštruovanie, technológie, výroba a komunikácie</v>
          </cell>
          <cell r="C217" t="str">
            <v>konštrukčné inžinierstvo, technológie, výroba a komunikácie</v>
          </cell>
          <cell r="D217" t="str">
            <v>Fyzikálne inžinierstvo</v>
          </cell>
          <cell r="E217">
            <v>1</v>
          </cell>
          <cell r="F217">
            <v>4</v>
          </cell>
          <cell r="G217">
            <v>1</v>
          </cell>
          <cell r="H217">
            <v>1</v>
          </cell>
        </row>
        <row r="218">
          <cell r="A218">
            <v>502482</v>
          </cell>
          <cell r="B218" t="str">
            <v>konštruovanie, technológie, výroba a komunikácie</v>
          </cell>
          <cell r="C218" t="str">
            <v>konštrukčné inžinierstvo, technológie, výroba a komunikácie</v>
          </cell>
          <cell r="D218" t="str">
            <v>Fyzikálne inžinierstvo</v>
          </cell>
          <cell r="E218">
            <v>2</v>
          </cell>
          <cell r="F218">
            <v>4</v>
          </cell>
          <cell r="G218">
            <v>1</v>
          </cell>
          <cell r="H218">
            <v>1</v>
          </cell>
        </row>
        <row r="219">
          <cell r="A219">
            <v>502483</v>
          </cell>
          <cell r="B219" t="str">
            <v>konštruovanie, technológie, výroba a komunikácie</v>
          </cell>
          <cell r="C219" t="str">
            <v>konštrukčné inžinierstvo, technológie, výroba a komunikácie</v>
          </cell>
          <cell r="D219" t="str">
            <v>Fyzikálne inžinierstvo</v>
          </cell>
          <cell r="E219">
            <v>3</v>
          </cell>
          <cell r="F219">
            <v>19</v>
          </cell>
          <cell r="G219">
            <v>0</v>
          </cell>
          <cell r="H219">
            <v>1</v>
          </cell>
        </row>
        <row r="220">
          <cell r="A220">
            <v>502342</v>
          </cell>
          <cell r="B220" t="str">
            <v>konštruovanie, technológie, výroba a komunikácie</v>
          </cell>
          <cell r="C220" t="str">
            <v>konštrukčné inžinierstvo, technológie, výroba a komunikácie</v>
          </cell>
          <cell r="D220" t="str">
            <v>Geotechnika</v>
          </cell>
          <cell r="E220">
            <v>2</v>
          </cell>
          <cell r="F220">
            <v>4</v>
          </cell>
          <cell r="G220">
            <v>1</v>
          </cell>
          <cell r="H220">
            <v>1</v>
          </cell>
        </row>
        <row r="221">
          <cell r="A221">
            <v>502343</v>
          </cell>
          <cell r="B221" t="str">
            <v>konštruovanie, technológie, výroba a komunikácie</v>
          </cell>
          <cell r="C221" t="str">
            <v>konštrukčné inžinierstvo, technológie, výroba a komunikácie</v>
          </cell>
          <cell r="D221" t="str">
            <v>Geotechnika</v>
          </cell>
          <cell r="E221">
            <v>3</v>
          </cell>
          <cell r="F221">
            <v>19</v>
          </cell>
          <cell r="G221">
            <v>0</v>
          </cell>
          <cell r="H221">
            <v>1</v>
          </cell>
        </row>
        <row r="222">
          <cell r="A222">
            <v>502391</v>
          </cell>
          <cell r="B222" t="str">
            <v>konštruovanie, technológie, výroba a komunikácie</v>
          </cell>
          <cell r="C222" t="str">
            <v>konštrukčné inžinierstvo, technológie, výroba a komunikácie</v>
          </cell>
          <cell r="D222" t="str">
            <v>Hutníctvo</v>
          </cell>
          <cell r="E222">
            <v>1</v>
          </cell>
          <cell r="F222">
            <v>16</v>
          </cell>
          <cell r="G222">
            <v>1</v>
          </cell>
          <cell r="H222">
            <v>1</v>
          </cell>
        </row>
        <row r="223">
          <cell r="A223">
            <v>502392</v>
          </cell>
          <cell r="B223" t="str">
            <v>konštruovanie, technológie, výroba a komunikácie</v>
          </cell>
          <cell r="C223" t="str">
            <v>konštrukčné inžinierstvo, technológie, výroba a komunikácie</v>
          </cell>
          <cell r="D223" t="str">
            <v>Hutníctvo</v>
          </cell>
          <cell r="E223">
            <v>2</v>
          </cell>
          <cell r="F223">
            <v>16</v>
          </cell>
          <cell r="G223">
            <v>1</v>
          </cell>
          <cell r="H223">
            <v>1</v>
          </cell>
        </row>
        <row r="224">
          <cell r="A224">
            <v>502403</v>
          </cell>
          <cell r="B224" t="str">
            <v>konštruovanie, technológie, výroba a komunikácie</v>
          </cell>
          <cell r="C224" t="str">
            <v>konštrukčné inžinierstvo, technológie, výroba a komunikácie</v>
          </cell>
          <cell r="D224" t="str">
            <v>Hutníctvo kovov</v>
          </cell>
          <cell r="E224">
            <v>3</v>
          </cell>
          <cell r="F224">
            <v>19</v>
          </cell>
          <cell r="G224">
            <v>0</v>
          </cell>
          <cell r="H224">
            <v>1</v>
          </cell>
        </row>
        <row r="225">
          <cell r="A225">
            <v>502223</v>
          </cell>
          <cell r="B225" t="str">
            <v>konštruovanie, technológie, výroba a komunikácie</v>
          </cell>
          <cell r="C225" t="str">
            <v>konštrukčné inžinierstvo, technológie, výroba a komunikácie</v>
          </cell>
          <cell r="D225" t="str">
            <v>Chémia a technológia poživatín</v>
          </cell>
          <cell r="E225">
            <v>3</v>
          </cell>
          <cell r="F225">
            <v>19</v>
          </cell>
          <cell r="G225">
            <v>0</v>
          </cell>
          <cell r="H225">
            <v>1</v>
          </cell>
        </row>
        <row r="226">
          <cell r="A226">
            <v>502233</v>
          </cell>
          <cell r="B226" t="str">
            <v>konštruovanie, technológie, výroba a komunikácie</v>
          </cell>
          <cell r="C226" t="str">
            <v>konštrukčné inžinierstvo, technológie, výroba a komunikácie</v>
          </cell>
          <cell r="D226" t="str">
            <v>Chémia a technológia životného prostredia</v>
          </cell>
          <cell r="E226">
            <v>3</v>
          </cell>
          <cell r="F226">
            <v>19</v>
          </cell>
          <cell r="G226">
            <v>0</v>
          </cell>
          <cell r="H226">
            <v>1</v>
          </cell>
        </row>
        <row r="227">
          <cell r="A227">
            <v>502171</v>
          </cell>
          <cell r="B227" t="str">
            <v>konštruovanie, technológie, výroba a komunikácie</v>
          </cell>
          <cell r="C227" t="str">
            <v>konštrukčné inžinierstvo, technológie, výroba a komunikácie</v>
          </cell>
          <cell r="D227" t="str">
            <v>Chemické inžinierstvo</v>
          </cell>
          <cell r="E227">
            <v>1</v>
          </cell>
          <cell r="F227">
            <v>4</v>
          </cell>
          <cell r="G227">
            <v>1</v>
          </cell>
          <cell r="H227">
            <v>1</v>
          </cell>
        </row>
        <row r="228">
          <cell r="A228">
            <v>502172</v>
          </cell>
          <cell r="B228" t="str">
            <v>konštruovanie, technológie, výroba a komunikácie</v>
          </cell>
          <cell r="C228" t="str">
            <v>konštrukčné inžinierstvo, technológie, výroba a komunikácie</v>
          </cell>
          <cell r="D228" t="str">
            <v>Chemické inžinierstvo</v>
          </cell>
          <cell r="E228">
            <v>2</v>
          </cell>
          <cell r="F228">
            <v>4</v>
          </cell>
          <cell r="G228">
            <v>1</v>
          </cell>
          <cell r="H228">
            <v>1</v>
          </cell>
        </row>
        <row r="229">
          <cell r="A229">
            <v>502173</v>
          </cell>
          <cell r="B229" t="str">
            <v>konštruovanie, technológie, výroba a komunikácie</v>
          </cell>
          <cell r="C229" t="str">
            <v>konštrukčné inžinierstvo, technológie, výroba a komunikácie</v>
          </cell>
          <cell r="D229" t="str">
            <v>Chemické inžinierstvo</v>
          </cell>
          <cell r="E229">
            <v>3</v>
          </cell>
          <cell r="F229">
            <v>19</v>
          </cell>
          <cell r="G229">
            <v>0</v>
          </cell>
          <cell r="H229">
            <v>1</v>
          </cell>
        </row>
        <row r="230">
          <cell r="A230">
            <v>502181</v>
          </cell>
          <cell r="B230" t="str">
            <v>konštruovanie, technológie, výroba a komunikácie</v>
          </cell>
          <cell r="C230" t="str">
            <v>konštrukčné inžinierstvo, technológie, výroba a komunikácie</v>
          </cell>
          <cell r="D230" t="str">
            <v>Chemické technológie</v>
          </cell>
          <cell r="E230">
            <v>1</v>
          </cell>
          <cell r="F230">
            <v>16</v>
          </cell>
          <cell r="G230">
            <v>1</v>
          </cell>
          <cell r="H230">
            <v>1</v>
          </cell>
        </row>
        <row r="231">
          <cell r="A231">
            <v>502182</v>
          </cell>
          <cell r="B231" t="str">
            <v>konštruovanie, technológie, výroba a komunikácie</v>
          </cell>
          <cell r="C231" t="str">
            <v>konštrukčné inžinierstvo, technológie, výroba a komunikácie</v>
          </cell>
          <cell r="D231" t="str">
            <v>Chemické technológie</v>
          </cell>
          <cell r="E231">
            <v>2</v>
          </cell>
          <cell r="F231">
            <v>16</v>
          </cell>
          <cell r="G231">
            <v>1</v>
          </cell>
          <cell r="H231">
            <v>1</v>
          </cell>
        </row>
        <row r="232">
          <cell r="A232">
            <v>502313</v>
          </cell>
          <cell r="B232" t="str">
            <v>konštruovanie, technológie, výroba a komunikácie</v>
          </cell>
          <cell r="C232" t="str">
            <v>konštrukčné inžinierstvo, technológie, výroba a komunikácie</v>
          </cell>
          <cell r="D232" t="str">
            <v>Jadrová energetika</v>
          </cell>
          <cell r="E232">
            <v>3</v>
          </cell>
          <cell r="F232">
            <v>19</v>
          </cell>
          <cell r="G232">
            <v>0</v>
          </cell>
          <cell r="H232">
            <v>1</v>
          </cell>
        </row>
        <row r="233">
          <cell r="A233">
            <v>502451</v>
          </cell>
          <cell r="B233" t="str">
            <v>konštruovanie, technológie, výroba a komunikácie</v>
          </cell>
          <cell r="C233" t="str">
            <v>konštrukčné inžinierstvo, technológie, výroba a komunikácie</v>
          </cell>
          <cell r="D233" t="str">
            <v>Konštrukcie a procesy výroby drevárskych výrobkov</v>
          </cell>
          <cell r="E233">
            <v>1</v>
          </cell>
          <cell r="F233">
            <v>4</v>
          </cell>
          <cell r="G233">
            <v>1</v>
          </cell>
          <cell r="H233">
            <v>1</v>
          </cell>
        </row>
        <row r="234">
          <cell r="A234">
            <v>502452</v>
          </cell>
          <cell r="B234" t="str">
            <v>konštruovanie, technológie, výroba a komunikácie</v>
          </cell>
          <cell r="C234" t="str">
            <v>konštrukčné inžinierstvo, technológie, výroba a komunikácie</v>
          </cell>
          <cell r="D234" t="str">
            <v>Konštrukcie a procesy výroby drevárskych výrobkov</v>
          </cell>
          <cell r="E234">
            <v>2</v>
          </cell>
          <cell r="F234">
            <v>4</v>
          </cell>
          <cell r="G234">
            <v>1</v>
          </cell>
          <cell r="H234">
            <v>1</v>
          </cell>
        </row>
        <row r="235">
          <cell r="A235">
            <v>502453</v>
          </cell>
          <cell r="B235" t="str">
            <v>konštruovanie, technológie, výroba a komunikácie</v>
          </cell>
          <cell r="C235" t="str">
            <v>konštrukčné inžinierstvo, technológie, výroba a komunikácie</v>
          </cell>
          <cell r="D235" t="str">
            <v>Konštrukcie a procesy výroby drevárskych výrobkov</v>
          </cell>
          <cell r="E235">
            <v>3</v>
          </cell>
          <cell r="F235">
            <v>19</v>
          </cell>
          <cell r="G235">
            <v>0</v>
          </cell>
          <cell r="H235">
            <v>1</v>
          </cell>
        </row>
        <row r="236">
          <cell r="A236">
            <v>502571</v>
          </cell>
          <cell r="B236" t="str">
            <v>konštruovanie, technológie, výroba a komunikácie</v>
          </cell>
          <cell r="C236" t="str">
            <v>konštrukčné inžinierstvo, technológie, výroba a komunikácie</v>
          </cell>
          <cell r="D236" t="str">
            <v>Kvalita produkcie</v>
          </cell>
          <cell r="E236">
            <v>1</v>
          </cell>
          <cell r="F236">
            <v>4</v>
          </cell>
          <cell r="G236">
            <v>0</v>
          </cell>
          <cell r="H236">
            <v>1</v>
          </cell>
        </row>
        <row r="237">
          <cell r="A237">
            <v>502572</v>
          </cell>
          <cell r="B237" t="str">
            <v>konštruovanie, technológie, výroba a komunikácie</v>
          </cell>
          <cell r="C237" t="str">
            <v>konštrukčné inžinierstvo, technológie, výroba a komunikácie</v>
          </cell>
          <cell r="D237" t="str">
            <v>Kvalita produkcie</v>
          </cell>
          <cell r="E237">
            <v>2</v>
          </cell>
          <cell r="F237">
            <v>4</v>
          </cell>
          <cell r="G237">
            <v>0</v>
          </cell>
          <cell r="H237">
            <v>1</v>
          </cell>
        </row>
        <row r="238">
          <cell r="A238">
            <v>502573</v>
          </cell>
          <cell r="B238" t="str">
            <v>konštruovanie, technológie, výroba a komunikácie</v>
          </cell>
          <cell r="C238" t="str">
            <v>konštrukčné inžinierstvo, technológie, výroba a komunikácie</v>
          </cell>
          <cell r="D238" t="str">
            <v>Kvalita produkcie</v>
          </cell>
          <cell r="E238">
            <v>3</v>
          </cell>
          <cell r="F238">
            <v>19</v>
          </cell>
          <cell r="G238">
            <v>0</v>
          </cell>
          <cell r="H238">
            <v>1</v>
          </cell>
        </row>
        <row r="239">
          <cell r="A239">
            <v>502261</v>
          </cell>
          <cell r="B239" t="str">
            <v>konštruovanie, technológie, výroba a komunikácie</v>
          </cell>
          <cell r="C239" t="str">
            <v>konštrukčné inžinierstvo, technológie, výroba a komunikácie</v>
          </cell>
          <cell r="D239" t="str">
            <v>Materiály</v>
          </cell>
          <cell r="E239">
            <v>1</v>
          </cell>
          <cell r="F239">
            <v>4</v>
          </cell>
          <cell r="G239">
            <v>1</v>
          </cell>
          <cell r="H239">
            <v>1</v>
          </cell>
        </row>
        <row r="240">
          <cell r="A240">
            <v>502262</v>
          </cell>
          <cell r="B240" t="str">
            <v>konštruovanie, technológie, výroba a komunikácie</v>
          </cell>
          <cell r="C240" t="str">
            <v>konštrukčné inžinierstvo, technológie, výroba a komunikácie</v>
          </cell>
          <cell r="D240" t="str">
            <v>Materiály</v>
          </cell>
          <cell r="E240">
            <v>2</v>
          </cell>
          <cell r="F240">
            <v>4</v>
          </cell>
          <cell r="G240">
            <v>1</v>
          </cell>
          <cell r="H240">
            <v>1</v>
          </cell>
        </row>
        <row r="241">
          <cell r="A241">
            <v>502263</v>
          </cell>
          <cell r="B241" t="str">
            <v>konštruovanie, technológie, výroba a komunikácie</v>
          </cell>
          <cell r="C241" t="str">
            <v>konštrukčné inžinierstvo, technológie, výroba a komunikácie</v>
          </cell>
          <cell r="D241" t="str">
            <v>Materiály</v>
          </cell>
          <cell r="E241">
            <v>3</v>
          </cell>
          <cell r="F241">
            <v>19</v>
          </cell>
          <cell r="G241">
            <v>0</v>
          </cell>
          <cell r="H241">
            <v>1</v>
          </cell>
        </row>
        <row r="242">
          <cell r="A242">
            <v>502273</v>
          </cell>
          <cell r="B242" t="str">
            <v>konštruovanie, technológie, výroba a komunikácie</v>
          </cell>
          <cell r="C242" t="str">
            <v>konštrukčné inžinierstvo, technológie, výroba a komunikácie</v>
          </cell>
          <cell r="D242" t="str">
            <v>Medzné stavy materiálov</v>
          </cell>
          <cell r="E242">
            <v>3</v>
          </cell>
          <cell r="F242">
            <v>19</v>
          </cell>
          <cell r="G242">
            <v>0</v>
          </cell>
          <cell r="H242">
            <v>1</v>
          </cell>
        </row>
        <row r="243">
          <cell r="A243">
            <v>502161</v>
          </cell>
          <cell r="B243" t="str">
            <v>konštruovanie, technológie, výroba a komunikácie</v>
          </cell>
          <cell r="C243" t="str">
            <v>konštrukčné inžinierstvo, technológie, výroba a komunikácie</v>
          </cell>
          <cell r="D243" t="str">
            <v>Mechatronika</v>
          </cell>
          <cell r="E243">
            <v>1</v>
          </cell>
          <cell r="F243">
            <v>4</v>
          </cell>
          <cell r="G243">
            <v>1</v>
          </cell>
          <cell r="H243">
            <v>1</v>
          </cell>
        </row>
        <row r="244">
          <cell r="A244">
            <v>502162</v>
          </cell>
          <cell r="B244" t="str">
            <v>konštruovanie, technológie, výroba a komunikácie</v>
          </cell>
          <cell r="C244" t="str">
            <v>konštrukčné inžinierstvo, technológie, výroba a komunikácie</v>
          </cell>
          <cell r="D244" t="str">
            <v>Mechatronika</v>
          </cell>
          <cell r="E244">
            <v>2</v>
          </cell>
          <cell r="F244">
            <v>4</v>
          </cell>
          <cell r="G244">
            <v>1</v>
          </cell>
          <cell r="H244">
            <v>1</v>
          </cell>
        </row>
        <row r="245">
          <cell r="A245">
            <v>502163</v>
          </cell>
          <cell r="B245" t="str">
            <v>konštruovanie, technológie, výroba a komunikácie</v>
          </cell>
          <cell r="C245" t="str">
            <v>konštrukčné inžinierstvo, technológie, výroba a komunikácie</v>
          </cell>
          <cell r="D245" t="str">
            <v>Mechatronika</v>
          </cell>
          <cell r="E245">
            <v>3</v>
          </cell>
          <cell r="F245">
            <v>19</v>
          </cell>
          <cell r="G245">
            <v>0</v>
          </cell>
          <cell r="H245">
            <v>1</v>
          </cell>
        </row>
        <row r="246">
          <cell r="A246">
            <v>502543</v>
          </cell>
          <cell r="B246" t="str">
            <v>konštruovanie, technológie, výroba a komunikácie</v>
          </cell>
          <cell r="C246" t="str">
            <v>konštrukčné inžinierstvo, technológie, výroba a komunikácie</v>
          </cell>
          <cell r="D246" t="str">
            <v>Meracia technika</v>
          </cell>
          <cell r="E246">
            <v>3</v>
          </cell>
          <cell r="F246">
            <v>19</v>
          </cell>
          <cell r="G246">
            <v>0</v>
          </cell>
          <cell r="H246">
            <v>1</v>
          </cell>
        </row>
        <row r="247">
          <cell r="A247">
            <v>502531</v>
          </cell>
          <cell r="B247" t="str">
            <v>konštruovanie, technológie, výroba a komunikácie</v>
          </cell>
          <cell r="C247" t="str">
            <v>konštrukčné inžinierstvo, technológie, výroba a komunikácie</v>
          </cell>
          <cell r="D247" t="str">
            <v>Meranie</v>
          </cell>
          <cell r="E247">
            <v>1</v>
          </cell>
          <cell r="F247">
            <v>4</v>
          </cell>
          <cell r="G247">
            <v>1</v>
          </cell>
          <cell r="H247">
            <v>1</v>
          </cell>
        </row>
        <row r="248">
          <cell r="A248">
            <v>502532</v>
          </cell>
          <cell r="B248" t="str">
            <v>konštruovanie, technológie, výroba a komunikácie</v>
          </cell>
          <cell r="C248" t="str">
            <v>konštrukčné inžinierstvo, technológie, výroba a komunikácie</v>
          </cell>
          <cell r="D248" t="str">
            <v>Meranie</v>
          </cell>
          <cell r="E248">
            <v>2</v>
          </cell>
          <cell r="F248">
            <v>4</v>
          </cell>
          <cell r="G248">
            <v>1</v>
          </cell>
          <cell r="H248">
            <v>1</v>
          </cell>
        </row>
        <row r="249">
          <cell r="A249">
            <v>502553</v>
          </cell>
          <cell r="B249" t="str">
            <v>konštruovanie, technológie, výroba a komunikácie</v>
          </cell>
          <cell r="C249" t="str">
            <v>konštrukčné inžinierstvo, technológie, výroba a komunikácie</v>
          </cell>
          <cell r="D249" t="str">
            <v>Metrológia</v>
          </cell>
          <cell r="E249">
            <v>3</v>
          </cell>
          <cell r="F249">
            <v>19</v>
          </cell>
          <cell r="G249">
            <v>0</v>
          </cell>
          <cell r="H249">
            <v>1</v>
          </cell>
        </row>
        <row r="250">
          <cell r="A250">
            <v>502371</v>
          </cell>
          <cell r="B250" t="str">
            <v>konštruovanie, technológie, výroba a komunikácie</v>
          </cell>
          <cell r="C250" t="str">
            <v>konštrukčné inžinierstvo, technológie, výroba a komunikácie</v>
          </cell>
          <cell r="D250" t="str">
            <v>Mineralurgia</v>
          </cell>
          <cell r="E250">
            <v>1</v>
          </cell>
          <cell r="F250">
            <v>4</v>
          </cell>
          <cell r="G250">
            <v>1</v>
          </cell>
          <cell r="H250">
            <v>1</v>
          </cell>
        </row>
        <row r="251">
          <cell r="A251">
            <v>502372</v>
          </cell>
          <cell r="B251" t="str">
            <v>konštruovanie, technológie, výroba a komunikácie</v>
          </cell>
          <cell r="C251" t="str">
            <v>konštrukčné inžinierstvo, technológie, výroba a komunikácie</v>
          </cell>
          <cell r="D251" t="str">
            <v>Mineralurgia</v>
          </cell>
          <cell r="E251">
            <v>2</v>
          </cell>
          <cell r="F251">
            <v>4</v>
          </cell>
          <cell r="G251">
            <v>1</v>
          </cell>
          <cell r="H251">
            <v>1</v>
          </cell>
        </row>
        <row r="252">
          <cell r="A252">
            <v>502373</v>
          </cell>
          <cell r="B252" t="str">
            <v>konštruovanie, technológie, výroba a komunikácie</v>
          </cell>
          <cell r="C252" t="str">
            <v>konštrukčné inžinierstvo, technológie, výroba a komunikácie</v>
          </cell>
          <cell r="D252" t="str">
            <v>Mineralurgia</v>
          </cell>
          <cell r="E252">
            <v>3</v>
          </cell>
          <cell r="F252">
            <v>19</v>
          </cell>
          <cell r="G252">
            <v>0</v>
          </cell>
          <cell r="H252">
            <v>1</v>
          </cell>
        </row>
        <row r="253">
          <cell r="A253">
            <v>502041</v>
          </cell>
          <cell r="B253" t="str">
            <v>konštruovanie, technológie, výroba a komunikácie</v>
          </cell>
          <cell r="C253" t="str">
            <v>konštrukčné inžinierstvo, technológie, výroba a komunikácie</v>
          </cell>
          <cell r="D253" t="str">
            <v>Motorové vozidlá, koľajové vozidlá, lode a lietadlá</v>
          </cell>
          <cell r="E253">
            <v>1</v>
          </cell>
          <cell r="F253">
            <v>4</v>
          </cell>
          <cell r="G253">
            <v>1</v>
          </cell>
          <cell r="H253">
            <v>1</v>
          </cell>
        </row>
        <row r="254">
          <cell r="A254">
            <v>502042</v>
          </cell>
          <cell r="B254" t="str">
            <v>konštruovanie, technológie, výroba a komunikácie</v>
          </cell>
          <cell r="C254" t="str">
            <v>konštrukčné inžinierstvo, technológie, výroba a komunikácie</v>
          </cell>
          <cell r="D254" t="str">
            <v>Motorové vozidlá, koľajové vozidlá, lode a lietadlá</v>
          </cell>
          <cell r="E254">
            <v>2</v>
          </cell>
          <cell r="F254">
            <v>4</v>
          </cell>
          <cell r="G254">
            <v>1</v>
          </cell>
          <cell r="H254">
            <v>1</v>
          </cell>
        </row>
        <row r="255">
          <cell r="A255">
            <v>502043</v>
          </cell>
          <cell r="B255" t="str">
            <v>konštruovanie, technológie, výroba a komunikácie</v>
          </cell>
          <cell r="C255" t="str">
            <v>konštrukčné inžinierstvo, technológie, výroba a komunikácie</v>
          </cell>
          <cell r="D255" t="str">
            <v>Motorové vozidlá, koľajové vozidlá, lode a lietadlá</v>
          </cell>
          <cell r="E255">
            <v>3</v>
          </cell>
          <cell r="F255">
            <v>19</v>
          </cell>
          <cell r="G255">
            <v>0</v>
          </cell>
          <cell r="H255">
            <v>1</v>
          </cell>
        </row>
        <row r="256">
          <cell r="A256">
            <v>502283</v>
          </cell>
          <cell r="B256" t="str">
            <v>konštruovanie, technológie, výroba a komunikácie</v>
          </cell>
          <cell r="C256" t="str">
            <v>konštrukčné inžinierstvo, technológie, výroba a komunikácie</v>
          </cell>
          <cell r="D256" t="str">
            <v>Nekovové materiály a stavebné hmoty</v>
          </cell>
          <cell r="E256">
            <v>3</v>
          </cell>
          <cell r="F256">
            <v>19</v>
          </cell>
          <cell r="G256">
            <v>0</v>
          </cell>
          <cell r="H256">
            <v>1</v>
          </cell>
        </row>
        <row r="257">
          <cell r="A257">
            <v>502203</v>
          </cell>
          <cell r="B257" t="str">
            <v>konštruovanie, technológie, výroba a komunikácie</v>
          </cell>
          <cell r="C257" t="str">
            <v>konštrukčné inžinierstvo, technológie, výroba a komunikácie</v>
          </cell>
          <cell r="D257" t="str">
            <v>Organická technológia a technológia palív</v>
          </cell>
          <cell r="E257">
            <v>3</v>
          </cell>
          <cell r="F257">
            <v>19</v>
          </cell>
          <cell r="G257">
            <v>0</v>
          </cell>
          <cell r="H257">
            <v>1</v>
          </cell>
        </row>
        <row r="258">
          <cell r="A258">
            <v>502461</v>
          </cell>
          <cell r="B258" t="str">
            <v>konštruovanie, technológie, výroba a komunikácie</v>
          </cell>
          <cell r="C258" t="str">
            <v>konštrukčné inžinierstvo, technológie, výroba a komunikácie</v>
          </cell>
          <cell r="D258" t="str">
            <v>Poľnohospodárska a lesnícka technika</v>
          </cell>
          <cell r="E258">
            <v>1</v>
          </cell>
          <cell r="F258">
            <v>4</v>
          </cell>
          <cell r="G258">
            <v>1</v>
          </cell>
          <cell r="H258">
            <v>1</v>
          </cell>
        </row>
        <row r="259">
          <cell r="A259">
            <v>502462</v>
          </cell>
          <cell r="B259" t="str">
            <v>konštruovanie, technológie, výroba a komunikácie</v>
          </cell>
          <cell r="C259" t="str">
            <v>konštrukčné inžinierstvo, technológie, výroba a komunikácie</v>
          </cell>
          <cell r="D259" t="str">
            <v>Poľnohospodárska a lesnícka technika</v>
          </cell>
          <cell r="E259">
            <v>2</v>
          </cell>
          <cell r="F259">
            <v>4</v>
          </cell>
          <cell r="G259">
            <v>1</v>
          </cell>
          <cell r="H259">
            <v>1</v>
          </cell>
        </row>
        <row r="260">
          <cell r="A260">
            <v>502601</v>
          </cell>
          <cell r="B260" t="str">
            <v>konštruovanie, technológie, výroba a komunikácie</v>
          </cell>
          <cell r="C260" t="str">
            <v>konštrukčné inžinierstvo, technológie, výroba a komunikácie</v>
          </cell>
          <cell r="D260" t="str">
            <v>Poštové technológie</v>
          </cell>
          <cell r="E260">
            <v>1</v>
          </cell>
          <cell r="F260">
            <v>4</v>
          </cell>
          <cell r="G260">
            <v>0</v>
          </cell>
          <cell r="H260">
            <v>1</v>
          </cell>
        </row>
        <row r="261">
          <cell r="A261">
            <v>502602</v>
          </cell>
          <cell r="B261" t="str">
            <v>konštruovanie, technológie, výroba a komunikácie</v>
          </cell>
          <cell r="C261" t="str">
            <v>konštrukčné inžinierstvo, technológie, výroba a komunikácie</v>
          </cell>
          <cell r="D261" t="str">
            <v>Poštové technológie</v>
          </cell>
          <cell r="E261">
            <v>2</v>
          </cell>
          <cell r="F261">
            <v>4</v>
          </cell>
          <cell r="G261">
            <v>0</v>
          </cell>
          <cell r="H261">
            <v>1</v>
          </cell>
        </row>
        <row r="262">
          <cell r="A262">
            <v>502603</v>
          </cell>
          <cell r="B262" t="str">
            <v>konštruovanie, technológie, výroba a komunikácie</v>
          </cell>
          <cell r="C262" t="str">
            <v>konštrukčné inžinierstvo, technológie, výroba a komunikácie</v>
          </cell>
          <cell r="D262" t="str">
            <v>Poštové technológie</v>
          </cell>
          <cell r="E262">
            <v>3</v>
          </cell>
          <cell r="F262">
            <v>19</v>
          </cell>
          <cell r="G262">
            <v>0</v>
          </cell>
          <cell r="H262">
            <v>1</v>
          </cell>
        </row>
        <row r="263">
          <cell r="A263">
            <v>502241</v>
          </cell>
          <cell r="B263" t="str">
            <v>konštruovanie, technológie, výroba a komunikácie</v>
          </cell>
          <cell r="C263" t="str">
            <v>konštrukčné inžinierstvo, technológie, výroba a komunikácie</v>
          </cell>
          <cell r="D263" t="str">
            <v>Potravinárstvo</v>
          </cell>
          <cell r="E263">
            <v>1</v>
          </cell>
          <cell r="F263">
            <v>4</v>
          </cell>
          <cell r="G263">
            <v>1</v>
          </cell>
          <cell r="H263">
            <v>1</v>
          </cell>
        </row>
        <row r="264">
          <cell r="A264">
            <v>502242</v>
          </cell>
          <cell r="B264" t="str">
            <v>konštruovanie, technológie, výroba a komunikácie</v>
          </cell>
          <cell r="C264" t="str">
            <v>konštrukčné inžinierstvo, technológie, výroba a komunikácie</v>
          </cell>
          <cell r="D264" t="str">
            <v>Potravinárstvo</v>
          </cell>
          <cell r="E264">
            <v>2</v>
          </cell>
          <cell r="F264">
            <v>4</v>
          </cell>
          <cell r="G264">
            <v>1</v>
          </cell>
          <cell r="H264">
            <v>1</v>
          </cell>
        </row>
        <row r="265">
          <cell r="A265">
            <v>502521</v>
          </cell>
          <cell r="B265" t="str">
            <v>konštruovanie, technológie, výroba a komunikácie</v>
          </cell>
          <cell r="C265" t="str">
            <v>konštrukčné inžinierstvo, technológie, výroba a komunikácie</v>
          </cell>
          <cell r="D265" t="str">
            <v>Priemyselné inžinierstvo</v>
          </cell>
          <cell r="E265">
            <v>1</v>
          </cell>
          <cell r="F265">
            <v>4</v>
          </cell>
          <cell r="G265">
            <v>1</v>
          </cell>
          <cell r="H265">
            <v>1</v>
          </cell>
        </row>
        <row r="266">
          <cell r="A266">
            <v>502522</v>
          </cell>
          <cell r="B266" t="str">
            <v>konštruovanie, technológie, výroba a komunikácie</v>
          </cell>
          <cell r="C266" t="str">
            <v>konštrukčné inžinierstvo, technológie, výroba a komunikácie</v>
          </cell>
          <cell r="D266" t="str">
            <v>Priemyselné inžinierstvo</v>
          </cell>
          <cell r="E266">
            <v>2</v>
          </cell>
          <cell r="F266">
            <v>4</v>
          </cell>
          <cell r="G266">
            <v>1</v>
          </cell>
          <cell r="H266">
            <v>1</v>
          </cell>
        </row>
        <row r="267">
          <cell r="A267">
            <v>502523</v>
          </cell>
          <cell r="B267" t="str">
            <v>konštruovanie, technológie, výroba a komunikácie</v>
          </cell>
          <cell r="C267" t="str">
            <v>konštrukčné inžinierstvo, technológie, výroba a komunikácie</v>
          </cell>
          <cell r="D267" t="str">
            <v>Priemyselné inžinierstvo</v>
          </cell>
          <cell r="E267">
            <v>3</v>
          </cell>
          <cell r="F267">
            <v>19</v>
          </cell>
          <cell r="G267">
            <v>0</v>
          </cell>
          <cell r="H267">
            <v>1</v>
          </cell>
        </row>
        <row r="268">
          <cell r="A268">
            <v>502491</v>
          </cell>
          <cell r="B268" t="str">
            <v>konštruovanie, technológie, výroba a komunikácie</v>
          </cell>
          <cell r="C268" t="str">
            <v>konštrukčné inžinierstvo, technológie, výroba a komunikácie</v>
          </cell>
          <cell r="D268" t="str">
            <v>Procesná technika</v>
          </cell>
          <cell r="E268">
            <v>1</v>
          </cell>
          <cell r="F268">
            <v>4</v>
          </cell>
          <cell r="G268">
            <v>1</v>
          </cell>
          <cell r="H268">
            <v>1</v>
          </cell>
        </row>
        <row r="269">
          <cell r="A269">
            <v>502492</v>
          </cell>
          <cell r="B269" t="str">
            <v>konštruovanie, technológie, výroba a komunikácie</v>
          </cell>
          <cell r="C269" t="str">
            <v>konštrukčné inžinierstvo, technológie, výroba a komunikácie</v>
          </cell>
          <cell r="D269" t="str">
            <v>Procesná technika</v>
          </cell>
          <cell r="E269">
            <v>2</v>
          </cell>
          <cell r="F269">
            <v>4</v>
          </cell>
          <cell r="G269">
            <v>1</v>
          </cell>
          <cell r="H269">
            <v>1</v>
          </cell>
        </row>
        <row r="270">
          <cell r="A270">
            <v>502493</v>
          </cell>
          <cell r="B270" t="str">
            <v>konštruovanie, technológie, výroba a komunikácie</v>
          </cell>
          <cell r="C270" t="str">
            <v>konštrukčné inžinierstvo, technológie, výroba a komunikácie</v>
          </cell>
          <cell r="D270" t="str">
            <v>Procesná technika</v>
          </cell>
          <cell r="E270">
            <v>3</v>
          </cell>
          <cell r="F270">
            <v>19</v>
          </cell>
          <cell r="G270">
            <v>0</v>
          </cell>
          <cell r="H270">
            <v>1</v>
          </cell>
        </row>
        <row r="271">
          <cell r="A271">
            <v>502113</v>
          </cell>
          <cell r="B271" t="str">
            <v>konštruovanie, technológie, výroba a komunikácie</v>
          </cell>
          <cell r="C271" t="str">
            <v>konštrukčné inžinierstvo, technológie, výroba a komunikácie</v>
          </cell>
          <cell r="D271" t="str">
            <v>Silnoprúdová elektrotechnika</v>
          </cell>
          <cell r="E271">
            <v>3</v>
          </cell>
          <cell r="F271">
            <v>19</v>
          </cell>
          <cell r="G271">
            <v>0</v>
          </cell>
          <cell r="H271">
            <v>1</v>
          </cell>
        </row>
        <row r="272">
          <cell r="A272">
            <v>502081</v>
          </cell>
          <cell r="B272" t="str">
            <v>konštruovanie, technológie, výroba a komunikácie</v>
          </cell>
          <cell r="C272" t="str">
            <v>konštrukčné inžinierstvo, technológie, výroba a komunikácie</v>
          </cell>
          <cell r="D272" t="str">
            <v>Stavebníctvo</v>
          </cell>
          <cell r="E272">
            <v>1</v>
          </cell>
          <cell r="F272">
            <v>4</v>
          </cell>
          <cell r="G272">
            <v>1</v>
          </cell>
          <cell r="H272">
            <v>1</v>
          </cell>
        </row>
        <row r="273">
          <cell r="A273">
            <v>502082</v>
          </cell>
          <cell r="B273" t="str">
            <v>konštruovanie, technológie, výroba a komunikácie</v>
          </cell>
          <cell r="C273" t="str">
            <v>konštrukčné inžinierstvo, technológie, výroba a komunikácie</v>
          </cell>
          <cell r="D273" t="str">
            <v>Stavebníctvo</v>
          </cell>
          <cell r="E273">
            <v>2</v>
          </cell>
          <cell r="F273">
            <v>4</v>
          </cell>
          <cell r="G273">
            <v>1</v>
          </cell>
          <cell r="H273">
            <v>1</v>
          </cell>
        </row>
        <row r="274">
          <cell r="A274">
            <v>502083</v>
          </cell>
          <cell r="B274" t="str">
            <v>konštruovanie, technológie, výroba a komunikácie</v>
          </cell>
          <cell r="C274" t="str">
            <v>konštrukčné inžinierstvo, technológie, výroba a komunikácie</v>
          </cell>
          <cell r="D274" t="str">
            <v>Stavebníctvo</v>
          </cell>
          <cell r="E274">
            <v>3</v>
          </cell>
          <cell r="F274">
            <v>19</v>
          </cell>
          <cell r="G274">
            <v>0</v>
          </cell>
          <cell r="H274">
            <v>1</v>
          </cell>
        </row>
        <row r="275">
          <cell r="A275">
            <v>502073</v>
          </cell>
          <cell r="B275" t="str">
            <v>konštruovanie, technológie, výroba a komunikácie</v>
          </cell>
          <cell r="C275" t="str">
            <v>konštrukčné inžinierstvo, technológie, výroba a komunikácie</v>
          </cell>
          <cell r="D275" t="str">
            <v>Strojárske technológie a materiály</v>
          </cell>
          <cell r="E275">
            <v>3</v>
          </cell>
          <cell r="F275">
            <v>19</v>
          </cell>
          <cell r="G275">
            <v>0</v>
          </cell>
          <cell r="H275">
            <v>1</v>
          </cell>
        </row>
        <row r="276">
          <cell r="A276">
            <v>502011</v>
          </cell>
          <cell r="B276" t="str">
            <v>konštruovanie, technológie, výroba a komunikácie</v>
          </cell>
          <cell r="C276" t="str">
            <v>konštrukčné inžinierstvo, technológie, výroba a komunikácie</v>
          </cell>
          <cell r="D276" t="str">
            <v>Strojárstvo</v>
          </cell>
          <cell r="E276">
            <v>1</v>
          </cell>
          <cell r="F276">
            <v>4</v>
          </cell>
          <cell r="G276">
            <v>1</v>
          </cell>
          <cell r="H276">
            <v>1</v>
          </cell>
        </row>
        <row r="277">
          <cell r="A277">
            <v>502012</v>
          </cell>
          <cell r="B277" t="str">
            <v>konštruovanie, technológie, výroba a komunikácie</v>
          </cell>
          <cell r="C277" t="str">
            <v>konštrukčné inžinierstvo, technológie, výroba a komunikácie</v>
          </cell>
          <cell r="D277" t="str">
            <v>Strojárstvo</v>
          </cell>
          <cell r="E277">
            <v>2</v>
          </cell>
          <cell r="F277">
            <v>4</v>
          </cell>
          <cell r="G277">
            <v>1</v>
          </cell>
          <cell r="H277">
            <v>1</v>
          </cell>
        </row>
        <row r="278">
          <cell r="A278">
            <v>502582</v>
          </cell>
          <cell r="B278" t="str">
            <v>konštruovanie, technológie, výroba a komunikácie</v>
          </cell>
          <cell r="C278" t="str">
            <v>konštrukčné inžinierstvo, technológie, výroba a komunikácie</v>
          </cell>
          <cell r="D278" t="str">
            <v>Súdne inžinierstvo</v>
          </cell>
          <cell r="E278">
            <v>2</v>
          </cell>
          <cell r="F278">
            <v>4</v>
          </cell>
          <cell r="G278">
            <v>1</v>
          </cell>
          <cell r="H278">
            <v>1</v>
          </cell>
        </row>
        <row r="279">
          <cell r="A279">
            <v>502583</v>
          </cell>
          <cell r="B279" t="str">
            <v>konštruovanie, technológie, výroba a komunikácie</v>
          </cell>
          <cell r="C279" t="str">
            <v>konštrukčné inžinierstvo, technológie, výroba a komunikácie</v>
          </cell>
          <cell r="D279" t="str">
            <v>Súdne inžinierstvo</v>
          </cell>
          <cell r="E279">
            <v>3</v>
          </cell>
          <cell r="F279">
            <v>19</v>
          </cell>
          <cell r="G279">
            <v>0</v>
          </cell>
          <cell r="H279">
            <v>1</v>
          </cell>
        </row>
        <row r="280">
          <cell r="A280">
            <v>502443</v>
          </cell>
          <cell r="B280" t="str">
            <v>konštruovanie, technológie, výroba a komunikácie</v>
          </cell>
          <cell r="C280" t="str">
            <v>konštrukčné inžinierstvo, technológie, výroba a komunikácie</v>
          </cell>
          <cell r="D280" t="str">
            <v>Štruktúra a vlastnosti dreva</v>
          </cell>
          <cell r="E280">
            <v>3</v>
          </cell>
          <cell r="F280">
            <v>19</v>
          </cell>
          <cell r="G280">
            <v>0</v>
          </cell>
          <cell r="H280">
            <v>1</v>
          </cell>
        </row>
        <row r="281">
          <cell r="A281">
            <v>502213</v>
          </cell>
          <cell r="B281" t="str">
            <v>konštruovanie, technológie, výroba a komunikácie</v>
          </cell>
          <cell r="C281" t="str">
            <v>konštrukčné inžinierstvo, technológie, výroba a komunikácie</v>
          </cell>
          <cell r="D281" t="str">
            <v>Technológia makromolekulových látok</v>
          </cell>
          <cell r="E281">
            <v>3</v>
          </cell>
          <cell r="F281">
            <v>19</v>
          </cell>
          <cell r="G281">
            <v>0</v>
          </cell>
          <cell r="H281">
            <v>1</v>
          </cell>
        </row>
        <row r="282">
          <cell r="A282">
            <v>502433</v>
          </cell>
          <cell r="B282" t="str">
            <v>konštruovanie, technológie, výroba a komunikácie</v>
          </cell>
          <cell r="C282" t="str">
            <v>konštrukčné inžinierstvo, technológie, výroba a komunikácie</v>
          </cell>
          <cell r="D282" t="str">
            <v>Technológia spracovania dreva</v>
          </cell>
          <cell r="E282">
            <v>3</v>
          </cell>
          <cell r="F282">
            <v>19</v>
          </cell>
          <cell r="G282">
            <v>0</v>
          </cell>
          <cell r="H282">
            <v>1</v>
          </cell>
        </row>
        <row r="283">
          <cell r="A283">
            <v>502151</v>
          </cell>
          <cell r="B283" t="str">
            <v>konštruovanie, technológie, výroba a komunikácie</v>
          </cell>
          <cell r="C283" t="str">
            <v>konštrukčné inžinierstvo, technológie, výroba a komunikácie</v>
          </cell>
          <cell r="D283" t="str">
            <v>Telekomunikácie</v>
          </cell>
          <cell r="E283">
            <v>1</v>
          </cell>
          <cell r="F283">
            <v>4</v>
          </cell>
          <cell r="G283">
            <v>1</v>
          </cell>
          <cell r="H283">
            <v>1</v>
          </cell>
        </row>
        <row r="284">
          <cell r="A284">
            <v>502152</v>
          </cell>
          <cell r="B284" t="str">
            <v>konštruovanie, technológie, výroba a komunikácie</v>
          </cell>
          <cell r="C284" t="str">
            <v>konštrukčné inžinierstvo, technológie, výroba a komunikácie</v>
          </cell>
          <cell r="D284" t="str">
            <v>Telekomunikácie</v>
          </cell>
          <cell r="E284">
            <v>2</v>
          </cell>
          <cell r="F284">
            <v>4</v>
          </cell>
          <cell r="G284">
            <v>1</v>
          </cell>
          <cell r="H284">
            <v>1</v>
          </cell>
        </row>
        <row r="285">
          <cell r="A285">
            <v>502153</v>
          </cell>
          <cell r="B285" t="str">
            <v>konštruovanie, technológie, výroba a komunikácie</v>
          </cell>
          <cell r="C285" t="str">
            <v>konštrukčné inžinierstvo, technológie, výroba a komunikácie</v>
          </cell>
          <cell r="D285" t="str">
            <v>Telekomunikácie</v>
          </cell>
          <cell r="E285">
            <v>3</v>
          </cell>
          <cell r="F285">
            <v>19</v>
          </cell>
          <cell r="G285">
            <v>0</v>
          </cell>
          <cell r="H285">
            <v>1</v>
          </cell>
        </row>
        <row r="286">
          <cell r="A286">
            <v>502103</v>
          </cell>
          <cell r="B286" t="str">
            <v>konštruovanie, technológie, výroba a komunikácie</v>
          </cell>
          <cell r="C286" t="str">
            <v>konštrukčné inžinierstvo, technológie, výroba a komunikácie</v>
          </cell>
          <cell r="D286" t="str">
            <v>Teoretická elektrotechnika</v>
          </cell>
          <cell r="E286">
            <v>3</v>
          </cell>
          <cell r="F286">
            <v>19</v>
          </cell>
          <cell r="G286">
            <v>0</v>
          </cell>
          <cell r="H286">
            <v>1</v>
          </cell>
        </row>
        <row r="287">
          <cell r="A287">
            <v>502021</v>
          </cell>
          <cell r="B287" t="str">
            <v>konštruovanie, technológie, výroba a komunikácie</v>
          </cell>
          <cell r="C287" t="str">
            <v>konštrukčné inžinierstvo, technológie, výroba a komunikácie</v>
          </cell>
          <cell r="D287" t="str">
            <v>Údržba strojov a zariadení</v>
          </cell>
          <cell r="E287">
            <v>1</v>
          </cell>
          <cell r="F287">
            <v>4</v>
          </cell>
          <cell r="G287">
            <v>1</v>
          </cell>
          <cell r="H287">
            <v>1</v>
          </cell>
        </row>
        <row r="288">
          <cell r="A288">
            <v>502022</v>
          </cell>
          <cell r="B288" t="str">
            <v>konštruovanie, technológie, výroba a komunikácie</v>
          </cell>
          <cell r="C288" t="str">
            <v>konštrukčné inžinierstvo, technológie, výroba a komunikácie</v>
          </cell>
          <cell r="D288" t="str">
            <v>Údržba strojov a zariadení</v>
          </cell>
          <cell r="E288">
            <v>2</v>
          </cell>
          <cell r="F288">
            <v>4</v>
          </cell>
          <cell r="G288">
            <v>1</v>
          </cell>
          <cell r="H288">
            <v>1</v>
          </cell>
        </row>
        <row r="289">
          <cell r="A289">
            <v>502501</v>
          </cell>
          <cell r="B289" t="str">
            <v>konštruovanie, technológie, výroba a komunikácie</v>
          </cell>
          <cell r="C289" t="str">
            <v>konštrukčné inžinierstvo, technológie, výroba a komunikácie</v>
          </cell>
          <cell r="D289" t="str">
            <v>Výrobná technika</v>
          </cell>
          <cell r="E289">
            <v>1</v>
          </cell>
          <cell r="F289">
            <v>4</v>
          </cell>
          <cell r="G289">
            <v>1</v>
          </cell>
          <cell r="H289">
            <v>1</v>
          </cell>
        </row>
        <row r="290">
          <cell r="A290">
            <v>502502</v>
          </cell>
          <cell r="B290" t="str">
            <v>konštruovanie, technológie, výroba a komunikácie</v>
          </cell>
          <cell r="C290" t="str">
            <v>konštrukčné inžinierstvo, technológie, výroba a komunikácie</v>
          </cell>
          <cell r="D290" t="str">
            <v>Výrobná technika</v>
          </cell>
          <cell r="E290">
            <v>2</v>
          </cell>
          <cell r="F290">
            <v>4</v>
          </cell>
          <cell r="G290">
            <v>1</v>
          </cell>
          <cell r="H290">
            <v>1</v>
          </cell>
        </row>
        <row r="291">
          <cell r="A291">
            <v>502503</v>
          </cell>
          <cell r="B291" t="str">
            <v>konštruovanie, technológie, výroba a komunikácie</v>
          </cell>
          <cell r="C291" t="str">
            <v>konštrukčné inžinierstvo, technológie, výroba a komunikácie</v>
          </cell>
          <cell r="D291" t="str">
            <v>Výrobná technika</v>
          </cell>
          <cell r="E291">
            <v>3</v>
          </cell>
          <cell r="F291">
            <v>19</v>
          </cell>
          <cell r="G291">
            <v>0</v>
          </cell>
          <cell r="H291">
            <v>1</v>
          </cell>
        </row>
        <row r="292">
          <cell r="A292">
            <v>502511</v>
          </cell>
          <cell r="B292" t="str">
            <v>konštruovanie, technológie, výroba a komunikácie</v>
          </cell>
          <cell r="C292" t="str">
            <v>konštrukčné inžinierstvo, technológie, výroba a komunikácie</v>
          </cell>
          <cell r="D292" t="str">
            <v>Výrobné technológie</v>
          </cell>
          <cell r="E292">
            <v>1</v>
          </cell>
          <cell r="F292">
            <v>4</v>
          </cell>
          <cell r="G292">
            <v>1</v>
          </cell>
          <cell r="H292">
            <v>1</v>
          </cell>
        </row>
        <row r="293">
          <cell r="A293">
            <v>502512</v>
          </cell>
          <cell r="B293" t="str">
            <v>konštruovanie, technológie, výroba a komunikácie</v>
          </cell>
          <cell r="C293" t="str">
            <v>konštrukčné inžinierstvo, technológie, výroba a komunikácie</v>
          </cell>
          <cell r="D293" t="str">
            <v>Výrobné technológie</v>
          </cell>
          <cell r="E293">
            <v>2</v>
          </cell>
          <cell r="F293">
            <v>4</v>
          </cell>
          <cell r="G293">
            <v>1</v>
          </cell>
          <cell r="H293">
            <v>1</v>
          </cell>
        </row>
        <row r="294">
          <cell r="A294">
            <v>502381</v>
          </cell>
          <cell r="B294" t="str">
            <v>konštruovanie, technológie, výroba a komunikácie</v>
          </cell>
          <cell r="C294" t="str">
            <v>konštrukčné inžinierstvo, technológie, výroba a komunikácie</v>
          </cell>
          <cell r="D294" t="str">
            <v>Získavanie a spracovanie zemských zdrojov</v>
          </cell>
          <cell r="E294">
            <v>1</v>
          </cell>
          <cell r="F294">
            <v>4</v>
          </cell>
          <cell r="G294">
            <v>1</v>
          </cell>
          <cell r="H294">
            <v>1</v>
          </cell>
        </row>
        <row r="295">
          <cell r="A295">
            <v>502382</v>
          </cell>
          <cell r="B295" t="str">
            <v>konštruovanie, technológie, výroba a komunikácie</v>
          </cell>
          <cell r="C295" t="str">
            <v>konštrukčné inžinierstvo, technológie, výroba a komunikácie</v>
          </cell>
          <cell r="D295" t="str">
            <v>Získavanie a spracovanie zemských zdrojov</v>
          </cell>
          <cell r="E295">
            <v>2</v>
          </cell>
          <cell r="F295">
            <v>4</v>
          </cell>
          <cell r="G295">
            <v>1</v>
          </cell>
          <cell r="H295">
            <v>1</v>
          </cell>
        </row>
        <row r="296">
          <cell r="A296">
            <v>502383</v>
          </cell>
          <cell r="B296" t="str">
            <v>konštruovanie, technológie, výroba a komunikácie</v>
          </cell>
          <cell r="C296" t="str">
            <v>konštrukčné inžinierstvo, technológie, výroba a komunikácie</v>
          </cell>
          <cell r="D296" t="str">
            <v>Získavanie a spracovanie zemských zdrojov</v>
          </cell>
          <cell r="E296">
            <v>3</v>
          </cell>
          <cell r="F296">
            <v>19</v>
          </cell>
          <cell r="G296">
            <v>0</v>
          </cell>
          <cell r="H296">
            <v>1</v>
          </cell>
        </row>
        <row r="297">
          <cell r="A297">
            <v>602083</v>
          </cell>
          <cell r="B297" t="str">
            <v>pôdohospodárske a veterinárske vedy</v>
          </cell>
          <cell r="C297" t="str">
            <v>lesníctvo</v>
          </cell>
          <cell r="D297" t="str">
            <v>Ekosystémové služby lesov</v>
          </cell>
          <cell r="E297">
            <v>3</v>
          </cell>
          <cell r="F297">
            <v>19</v>
          </cell>
          <cell r="G297">
            <v>0</v>
          </cell>
          <cell r="H297">
            <v>0</v>
          </cell>
        </row>
        <row r="298">
          <cell r="A298">
            <v>602033</v>
          </cell>
          <cell r="B298" t="str">
            <v>pôdohospodárske a veterinárske vedy</v>
          </cell>
          <cell r="C298" t="str">
            <v>lesníctvo</v>
          </cell>
          <cell r="D298" t="str">
            <v>Hospodárska úprava lesov</v>
          </cell>
          <cell r="E298">
            <v>3</v>
          </cell>
          <cell r="F298">
            <v>19</v>
          </cell>
          <cell r="G298">
            <v>0</v>
          </cell>
          <cell r="H298">
            <v>0</v>
          </cell>
        </row>
        <row r="299">
          <cell r="A299">
            <v>602043</v>
          </cell>
          <cell r="B299" t="str">
            <v>pôdohospodárske a veterinárske vedy</v>
          </cell>
          <cell r="C299" t="str">
            <v>lesníctvo</v>
          </cell>
          <cell r="D299" t="str">
            <v>Lesnícka fytológia</v>
          </cell>
          <cell r="E299">
            <v>3</v>
          </cell>
          <cell r="F299">
            <v>19</v>
          </cell>
          <cell r="G299">
            <v>0</v>
          </cell>
          <cell r="H299">
            <v>0</v>
          </cell>
        </row>
        <row r="300">
          <cell r="A300">
            <v>602071</v>
          </cell>
          <cell r="B300" t="str">
            <v>pôdohospodárske a veterinárske vedy</v>
          </cell>
          <cell r="C300" t="str">
            <v>lesníctvo</v>
          </cell>
          <cell r="D300" t="str">
            <v>Lesnícke technológie</v>
          </cell>
          <cell r="E300">
            <v>1</v>
          </cell>
          <cell r="F300">
            <v>5</v>
          </cell>
          <cell r="G300">
            <v>0</v>
          </cell>
          <cell r="H300">
            <v>0</v>
          </cell>
        </row>
        <row r="301">
          <cell r="A301">
            <v>602072</v>
          </cell>
          <cell r="B301" t="str">
            <v>pôdohospodárske a veterinárske vedy</v>
          </cell>
          <cell r="C301" t="str">
            <v>lesníctvo</v>
          </cell>
          <cell r="D301" t="str">
            <v>Lesnícke technológie</v>
          </cell>
          <cell r="E301">
            <v>2</v>
          </cell>
          <cell r="F301">
            <v>5</v>
          </cell>
          <cell r="G301">
            <v>0</v>
          </cell>
          <cell r="H301">
            <v>0</v>
          </cell>
        </row>
        <row r="302">
          <cell r="A302">
            <v>602073</v>
          </cell>
          <cell r="B302" t="str">
            <v>pôdohospodárske a veterinárske vedy</v>
          </cell>
          <cell r="C302" t="str">
            <v>lesníctvo</v>
          </cell>
          <cell r="D302" t="str">
            <v>Lesnícke technológie</v>
          </cell>
          <cell r="E302">
            <v>3</v>
          </cell>
          <cell r="F302">
            <v>19</v>
          </cell>
          <cell r="G302">
            <v>0</v>
          </cell>
          <cell r="H302">
            <v>0</v>
          </cell>
        </row>
        <row r="303">
          <cell r="A303">
            <v>602011</v>
          </cell>
          <cell r="B303" t="str">
            <v>pôdohospodárske a veterinárske vedy</v>
          </cell>
          <cell r="C303" t="str">
            <v>lesníctvo</v>
          </cell>
          <cell r="D303" t="str">
            <v>Lesníctvo</v>
          </cell>
          <cell r="E303">
            <v>1</v>
          </cell>
          <cell r="F303">
            <v>5</v>
          </cell>
          <cell r="G303">
            <v>0</v>
          </cell>
          <cell r="H303">
            <v>0</v>
          </cell>
        </row>
        <row r="304">
          <cell r="A304">
            <v>602012</v>
          </cell>
          <cell r="B304" t="str">
            <v>pôdohospodárske a veterinárske vedy</v>
          </cell>
          <cell r="C304" t="str">
            <v>lesníctvo</v>
          </cell>
          <cell r="D304" t="str">
            <v>Lesníctvo</v>
          </cell>
          <cell r="E304">
            <v>2</v>
          </cell>
          <cell r="F304">
            <v>5</v>
          </cell>
          <cell r="G304">
            <v>0</v>
          </cell>
          <cell r="H304">
            <v>0</v>
          </cell>
        </row>
        <row r="305">
          <cell r="A305">
            <v>602053</v>
          </cell>
          <cell r="B305" t="str">
            <v>pôdohospodárske a veterinárske vedy</v>
          </cell>
          <cell r="C305" t="str">
            <v>lesníctvo</v>
          </cell>
          <cell r="D305" t="str">
            <v>Ochrana lesa</v>
          </cell>
          <cell r="E305">
            <v>3</v>
          </cell>
          <cell r="F305">
            <v>19</v>
          </cell>
          <cell r="G305">
            <v>0</v>
          </cell>
          <cell r="H305">
            <v>0</v>
          </cell>
        </row>
        <row r="306">
          <cell r="A306">
            <v>602023</v>
          </cell>
          <cell r="B306" t="str">
            <v>pôdohospodárske a veterinárske vedy</v>
          </cell>
          <cell r="C306" t="str">
            <v>lesníctvo</v>
          </cell>
          <cell r="D306" t="str">
            <v>Pestovanie lesa</v>
          </cell>
          <cell r="E306">
            <v>3</v>
          </cell>
          <cell r="F306">
            <v>19</v>
          </cell>
          <cell r="G306">
            <v>0</v>
          </cell>
          <cell r="H306">
            <v>0</v>
          </cell>
        </row>
        <row r="307">
          <cell r="A307">
            <v>602061</v>
          </cell>
          <cell r="B307" t="str">
            <v>pôdohospodárske a veterinárske vedy</v>
          </cell>
          <cell r="C307" t="str">
            <v>lesníctvo</v>
          </cell>
          <cell r="D307" t="str">
            <v>Poľovníctvo</v>
          </cell>
          <cell r="E307">
            <v>1</v>
          </cell>
          <cell r="F307">
            <v>5</v>
          </cell>
          <cell r="G307">
            <v>0</v>
          </cell>
          <cell r="H307">
            <v>0</v>
          </cell>
        </row>
        <row r="308">
          <cell r="A308">
            <v>602062</v>
          </cell>
          <cell r="B308" t="str">
            <v>pôdohospodárske a veterinárske vedy</v>
          </cell>
          <cell r="C308" t="str">
            <v>lesníctvo</v>
          </cell>
          <cell r="D308" t="str">
            <v>Poľovníctvo</v>
          </cell>
          <cell r="E308">
            <v>2</v>
          </cell>
          <cell r="F308">
            <v>5</v>
          </cell>
          <cell r="G308">
            <v>0</v>
          </cell>
          <cell r="H308">
            <v>0</v>
          </cell>
        </row>
        <row r="309">
          <cell r="A309">
            <v>602063</v>
          </cell>
          <cell r="B309" t="str">
            <v>pôdohospodárske a veterinárske vedy</v>
          </cell>
          <cell r="C309" t="str">
            <v>lesníctvo</v>
          </cell>
          <cell r="D309" t="str">
            <v>Poľovníctvo</v>
          </cell>
          <cell r="E309">
            <v>3</v>
          </cell>
          <cell r="F309">
            <v>19</v>
          </cell>
          <cell r="G309">
            <v>0</v>
          </cell>
          <cell r="H309">
            <v>0</v>
          </cell>
        </row>
        <row r="310">
          <cell r="A310">
            <v>601181</v>
          </cell>
          <cell r="B310" t="str">
            <v>pôdohospodárske a veterinárske vedy</v>
          </cell>
          <cell r="C310" t="str">
            <v>poľnohospodárstvo</v>
          </cell>
          <cell r="D310" t="str">
            <v>Agrobiotechnológie</v>
          </cell>
          <cell r="E310">
            <v>1</v>
          </cell>
          <cell r="F310">
            <v>5</v>
          </cell>
          <cell r="G310">
            <v>0</v>
          </cell>
          <cell r="H310">
            <v>0</v>
          </cell>
        </row>
        <row r="311">
          <cell r="A311">
            <v>601182</v>
          </cell>
          <cell r="B311" t="str">
            <v>pôdohospodárske a veterinárske vedy</v>
          </cell>
          <cell r="C311" t="str">
            <v>poľnohospodárstvo</v>
          </cell>
          <cell r="D311" t="str">
            <v>Agrobiotechnológie</v>
          </cell>
          <cell r="E311">
            <v>2</v>
          </cell>
          <cell r="F311">
            <v>5</v>
          </cell>
          <cell r="G311">
            <v>0</v>
          </cell>
          <cell r="H311">
            <v>0</v>
          </cell>
        </row>
        <row r="312">
          <cell r="A312">
            <v>601183</v>
          </cell>
          <cell r="B312" t="str">
            <v>pôdohospodárske a veterinárske vedy</v>
          </cell>
          <cell r="C312" t="str">
            <v>poľnohospodárstvo</v>
          </cell>
          <cell r="D312" t="str">
            <v>Agrobiotechnológie</v>
          </cell>
          <cell r="E312">
            <v>3</v>
          </cell>
          <cell r="F312">
            <v>5</v>
          </cell>
          <cell r="G312">
            <v>0</v>
          </cell>
          <cell r="H312">
            <v>0</v>
          </cell>
        </row>
        <row r="313">
          <cell r="A313">
            <v>601083</v>
          </cell>
          <cell r="B313" t="str">
            <v>pôdohospodárske a veterinárske vedy</v>
          </cell>
          <cell r="C313" t="str">
            <v>poľnohospodárstvo</v>
          </cell>
          <cell r="D313" t="str">
            <v>Agrochémia a výživa rastlín</v>
          </cell>
          <cell r="E313">
            <v>3</v>
          </cell>
          <cell r="F313">
            <v>19</v>
          </cell>
          <cell r="G313">
            <v>0</v>
          </cell>
          <cell r="H313">
            <v>0</v>
          </cell>
        </row>
        <row r="314">
          <cell r="A314">
            <v>601093</v>
          </cell>
          <cell r="B314" t="str">
            <v>pôdohospodárske a veterinárske vedy</v>
          </cell>
          <cell r="C314" t="str">
            <v>poľnohospodárstvo</v>
          </cell>
          <cell r="D314" t="str">
            <v>Fyziológia plodín a drevín</v>
          </cell>
          <cell r="E314">
            <v>3</v>
          </cell>
          <cell r="F314">
            <v>19</v>
          </cell>
          <cell r="G314">
            <v>0</v>
          </cell>
          <cell r="H314">
            <v>0</v>
          </cell>
        </row>
        <row r="315">
          <cell r="A315">
            <v>601111</v>
          </cell>
          <cell r="B315" t="str">
            <v>pôdohospodárske a veterinárske vedy</v>
          </cell>
          <cell r="C315" t="str">
            <v>poľnohospodárstvo</v>
          </cell>
          <cell r="D315" t="str">
            <v>Krajinárstvo</v>
          </cell>
          <cell r="E315">
            <v>1</v>
          </cell>
          <cell r="F315">
            <v>5</v>
          </cell>
          <cell r="G315">
            <v>0</v>
          </cell>
          <cell r="H315">
            <v>0</v>
          </cell>
        </row>
        <row r="316">
          <cell r="A316">
            <v>601112</v>
          </cell>
          <cell r="B316" t="str">
            <v>pôdohospodárske a veterinárske vedy</v>
          </cell>
          <cell r="C316" t="str">
            <v>poľnohospodárstvo</v>
          </cell>
          <cell r="D316" t="str">
            <v>Krajinárstvo</v>
          </cell>
          <cell r="E316">
            <v>2</v>
          </cell>
          <cell r="F316">
            <v>5</v>
          </cell>
          <cell r="G316">
            <v>0</v>
          </cell>
          <cell r="H316">
            <v>0</v>
          </cell>
        </row>
        <row r="317">
          <cell r="A317">
            <v>601113</v>
          </cell>
          <cell r="B317" t="str">
            <v>pôdohospodárske a veterinárske vedy</v>
          </cell>
          <cell r="C317" t="str">
            <v>poľnohospodárstvo</v>
          </cell>
          <cell r="D317" t="str">
            <v>Krajinárstvo</v>
          </cell>
          <cell r="E317">
            <v>3</v>
          </cell>
          <cell r="F317">
            <v>19</v>
          </cell>
          <cell r="G317">
            <v>0</v>
          </cell>
          <cell r="H317">
            <v>0</v>
          </cell>
        </row>
        <row r="318">
          <cell r="A318">
            <v>601171</v>
          </cell>
          <cell r="B318" t="str">
            <v>pôdohospodárske a veterinárske vedy</v>
          </cell>
          <cell r="C318" t="str">
            <v>poľnohospodárstvo</v>
          </cell>
          <cell r="D318" t="str">
            <v>Krajinná a záhradná architektúra</v>
          </cell>
          <cell r="E318">
            <v>1</v>
          </cell>
          <cell r="F318">
            <v>5</v>
          </cell>
          <cell r="G318">
            <v>0</v>
          </cell>
          <cell r="H318">
            <v>0</v>
          </cell>
        </row>
        <row r="319">
          <cell r="A319">
            <v>601172</v>
          </cell>
          <cell r="B319" t="str">
            <v>pôdohospodárske a veterinárske vedy</v>
          </cell>
          <cell r="C319" t="str">
            <v>poľnohospodárstvo</v>
          </cell>
          <cell r="D319" t="str">
            <v>Krajinná a záhradná architektúra</v>
          </cell>
          <cell r="E319">
            <v>2</v>
          </cell>
          <cell r="F319">
            <v>5</v>
          </cell>
          <cell r="G319">
            <v>0</v>
          </cell>
          <cell r="H319">
            <v>0</v>
          </cell>
        </row>
        <row r="320">
          <cell r="A320">
            <v>601173</v>
          </cell>
          <cell r="B320" t="str">
            <v>pôdohospodárske a veterinárske vedy</v>
          </cell>
          <cell r="C320" t="str">
            <v>poľnohospodárstvo</v>
          </cell>
          <cell r="D320" t="str">
            <v>Krajinná a záhradná architektúra</v>
          </cell>
          <cell r="E320">
            <v>3</v>
          </cell>
          <cell r="F320">
            <v>19</v>
          </cell>
          <cell r="G320">
            <v>0</v>
          </cell>
          <cell r="H320">
            <v>0</v>
          </cell>
        </row>
        <row r="321">
          <cell r="A321">
            <v>601143</v>
          </cell>
          <cell r="B321" t="str">
            <v>pôdohospodárske a veterinárske vedy</v>
          </cell>
          <cell r="C321" t="str">
            <v>poľnohospodárstvo</v>
          </cell>
          <cell r="D321" t="str">
            <v>Mechanizácia poľnohospodárskej a lesníckej výroby</v>
          </cell>
          <cell r="E321">
            <v>3</v>
          </cell>
          <cell r="F321">
            <v>19</v>
          </cell>
          <cell r="G321">
            <v>0</v>
          </cell>
          <cell r="H321">
            <v>0</v>
          </cell>
        </row>
        <row r="322">
          <cell r="A322">
            <v>601153</v>
          </cell>
          <cell r="B322" t="str">
            <v>pôdohospodárske a veterinárske vedy</v>
          </cell>
          <cell r="C322" t="str">
            <v>poľnohospodárstvo</v>
          </cell>
          <cell r="D322" t="str">
            <v>Ochrana pôdy</v>
          </cell>
          <cell r="E322">
            <v>3</v>
          </cell>
          <cell r="F322">
            <v>19</v>
          </cell>
          <cell r="G322">
            <v>0</v>
          </cell>
          <cell r="H322">
            <v>0</v>
          </cell>
        </row>
        <row r="323">
          <cell r="A323">
            <v>601163</v>
          </cell>
          <cell r="B323" t="str">
            <v>pôdohospodárske a veterinárske vedy</v>
          </cell>
          <cell r="C323" t="str">
            <v>poľnohospodárstvo</v>
          </cell>
          <cell r="D323" t="str">
            <v>Ochrana rastlín</v>
          </cell>
          <cell r="E323">
            <v>3</v>
          </cell>
          <cell r="F323">
            <v>19</v>
          </cell>
          <cell r="G323">
            <v>0</v>
          </cell>
          <cell r="H323">
            <v>0</v>
          </cell>
        </row>
        <row r="324">
          <cell r="A324">
            <v>601051</v>
          </cell>
          <cell r="B324" t="str">
            <v>pôdohospodárske a veterinárske vedy</v>
          </cell>
          <cell r="C324" t="str">
            <v>poľnohospodárstvo</v>
          </cell>
          <cell r="D324" t="str">
            <v>Rastlinná produkcia</v>
          </cell>
          <cell r="E324">
            <v>1</v>
          </cell>
          <cell r="F324">
            <v>5</v>
          </cell>
          <cell r="G324">
            <v>0</v>
          </cell>
          <cell r="H324">
            <v>0</v>
          </cell>
        </row>
        <row r="325">
          <cell r="A325">
            <v>601052</v>
          </cell>
          <cell r="B325" t="str">
            <v>pôdohospodárske a veterinárske vedy</v>
          </cell>
          <cell r="C325" t="str">
            <v>poľnohospodárstvo</v>
          </cell>
          <cell r="D325" t="str">
            <v>Rastlinná produkcia</v>
          </cell>
          <cell r="E325">
            <v>2</v>
          </cell>
          <cell r="F325">
            <v>5</v>
          </cell>
          <cell r="G325">
            <v>0</v>
          </cell>
          <cell r="H325">
            <v>0</v>
          </cell>
        </row>
        <row r="326">
          <cell r="A326">
            <v>601131</v>
          </cell>
          <cell r="B326" t="str">
            <v>pôdohospodárske a veterinárske vedy</v>
          </cell>
          <cell r="C326" t="str">
            <v>poľnohospodárstvo</v>
          </cell>
          <cell r="D326" t="str">
            <v>Spracovanie poľnohospodárskych produktov</v>
          </cell>
          <cell r="E326">
            <v>1</v>
          </cell>
          <cell r="F326">
            <v>5</v>
          </cell>
          <cell r="G326">
            <v>0</v>
          </cell>
          <cell r="H326">
            <v>0</v>
          </cell>
        </row>
        <row r="327">
          <cell r="A327">
            <v>601132</v>
          </cell>
          <cell r="B327" t="str">
            <v>pôdohospodárske a veterinárske vedy</v>
          </cell>
          <cell r="C327" t="str">
            <v>poľnohospodárstvo</v>
          </cell>
          <cell r="D327" t="str">
            <v>Spracovanie poľnohospodárskych produktov</v>
          </cell>
          <cell r="E327">
            <v>2</v>
          </cell>
          <cell r="F327">
            <v>5</v>
          </cell>
          <cell r="G327">
            <v>0</v>
          </cell>
          <cell r="H327">
            <v>0</v>
          </cell>
        </row>
        <row r="328">
          <cell r="A328">
            <v>601133</v>
          </cell>
          <cell r="B328" t="str">
            <v>pôdohospodárske a veterinárske vedy</v>
          </cell>
          <cell r="C328" t="str">
            <v>poľnohospodárstvo</v>
          </cell>
          <cell r="D328" t="str">
            <v>Spracovanie poľnohospodárskych produktov</v>
          </cell>
          <cell r="E328">
            <v>3</v>
          </cell>
          <cell r="F328">
            <v>19</v>
          </cell>
          <cell r="G328">
            <v>0</v>
          </cell>
          <cell r="H328">
            <v>0</v>
          </cell>
        </row>
        <row r="329">
          <cell r="A329">
            <v>601073</v>
          </cell>
          <cell r="B329" t="str">
            <v>pôdohospodárske a veterinárske vedy</v>
          </cell>
          <cell r="C329" t="str">
            <v>poľnohospodárstvo</v>
          </cell>
          <cell r="D329" t="str">
            <v>Špeciálna rastlinná produkcia</v>
          </cell>
          <cell r="E329">
            <v>3</v>
          </cell>
          <cell r="F329">
            <v>19</v>
          </cell>
          <cell r="G329">
            <v>0</v>
          </cell>
          <cell r="H329">
            <v>0</v>
          </cell>
        </row>
        <row r="330">
          <cell r="A330">
            <v>601043</v>
          </cell>
          <cell r="B330" t="str">
            <v>pôdohospodárske a veterinárske vedy</v>
          </cell>
          <cell r="C330" t="str">
            <v>poľnohospodárstvo</v>
          </cell>
          <cell r="D330" t="str">
            <v>Špeciálna živočíšna produkcia</v>
          </cell>
          <cell r="E330">
            <v>3</v>
          </cell>
          <cell r="F330">
            <v>19</v>
          </cell>
          <cell r="G330">
            <v>0</v>
          </cell>
          <cell r="H330">
            <v>0</v>
          </cell>
        </row>
        <row r="331">
          <cell r="A331">
            <v>601063</v>
          </cell>
          <cell r="B331" t="str">
            <v>pôdohospodárske a veterinárske vedy</v>
          </cell>
          <cell r="C331" t="str">
            <v>poľnohospodárstvo</v>
          </cell>
          <cell r="D331" t="str">
            <v>Všeobecná rastlinná produkcia</v>
          </cell>
          <cell r="E331">
            <v>3</v>
          </cell>
          <cell r="F331">
            <v>19</v>
          </cell>
          <cell r="G331">
            <v>0</v>
          </cell>
          <cell r="H331">
            <v>0</v>
          </cell>
        </row>
        <row r="332">
          <cell r="A332">
            <v>601033</v>
          </cell>
          <cell r="B332" t="str">
            <v>pôdohospodárske a veterinárske vedy</v>
          </cell>
          <cell r="C332" t="str">
            <v>poľnohospodárstvo</v>
          </cell>
          <cell r="D332" t="str">
            <v>Všeobecná živočíšna produkcia</v>
          </cell>
          <cell r="E332">
            <v>3</v>
          </cell>
          <cell r="F332">
            <v>19</v>
          </cell>
          <cell r="G332">
            <v>0</v>
          </cell>
          <cell r="H332">
            <v>0</v>
          </cell>
        </row>
        <row r="333">
          <cell r="A333">
            <v>601011</v>
          </cell>
          <cell r="B333" t="str">
            <v>pôdohospodárske a veterinárske vedy</v>
          </cell>
          <cell r="C333" t="str">
            <v>poľnohospodárstvo</v>
          </cell>
          <cell r="D333" t="str">
            <v>Všeobecné poľnohospodárstvo</v>
          </cell>
          <cell r="E333">
            <v>1</v>
          </cell>
          <cell r="F333">
            <v>5</v>
          </cell>
          <cell r="G333">
            <v>0</v>
          </cell>
          <cell r="H333">
            <v>0</v>
          </cell>
        </row>
        <row r="334">
          <cell r="A334">
            <v>601012</v>
          </cell>
          <cell r="B334" t="str">
            <v>pôdohospodárske a veterinárske vedy</v>
          </cell>
          <cell r="C334" t="str">
            <v>poľnohospodárstvo</v>
          </cell>
          <cell r="D334" t="str">
            <v>Všeobecné poľnohospodárstvo</v>
          </cell>
          <cell r="E334">
            <v>2</v>
          </cell>
          <cell r="F334">
            <v>5</v>
          </cell>
          <cell r="G334">
            <v>0</v>
          </cell>
          <cell r="H334">
            <v>0</v>
          </cell>
        </row>
        <row r="335">
          <cell r="A335">
            <v>601121</v>
          </cell>
          <cell r="B335" t="str">
            <v>pôdohospodárske a veterinárske vedy</v>
          </cell>
          <cell r="C335" t="str">
            <v>poľnohospodárstvo</v>
          </cell>
          <cell r="D335" t="str">
            <v>Výživa</v>
          </cell>
          <cell r="E335">
            <v>1</v>
          </cell>
          <cell r="F335">
            <v>5</v>
          </cell>
          <cell r="G335">
            <v>0</v>
          </cell>
          <cell r="H335">
            <v>0</v>
          </cell>
        </row>
        <row r="336">
          <cell r="A336">
            <v>601122</v>
          </cell>
          <cell r="B336" t="str">
            <v>pôdohospodárske a veterinárske vedy</v>
          </cell>
          <cell r="C336" t="str">
            <v>poľnohospodárstvo</v>
          </cell>
          <cell r="D336" t="str">
            <v>Výživa</v>
          </cell>
          <cell r="E336">
            <v>2</v>
          </cell>
          <cell r="F336">
            <v>5</v>
          </cell>
          <cell r="G336">
            <v>0</v>
          </cell>
          <cell r="H336">
            <v>0</v>
          </cell>
        </row>
        <row r="337">
          <cell r="A337">
            <v>601123</v>
          </cell>
          <cell r="B337" t="str">
            <v>pôdohospodárske a veterinárske vedy</v>
          </cell>
          <cell r="C337" t="str">
            <v>poľnohospodárstvo</v>
          </cell>
          <cell r="D337" t="str">
            <v>Výživa</v>
          </cell>
          <cell r="E337">
            <v>3</v>
          </cell>
          <cell r="F337">
            <v>19</v>
          </cell>
          <cell r="G337">
            <v>0</v>
          </cell>
          <cell r="H337">
            <v>0</v>
          </cell>
        </row>
        <row r="338">
          <cell r="A338">
            <v>601101</v>
          </cell>
          <cell r="B338" t="str">
            <v>pôdohospodárske a veterinárske vedy</v>
          </cell>
          <cell r="C338" t="str">
            <v>poľnohospodárstvo</v>
          </cell>
          <cell r="D338" t="str">
            <v>Záhradníctvo</v>
          </cell>
          <cell r="E338">
            <v>1</v>
          </cell>
          <cell r="F338">
            <v>5</v>
          </cell>
          <cell r="G338">
            <v>0</v>
          </cell>
          <cell r="H338">
            <v>0</v>
          </cell>
        </row>
        <row r="339">
          <cell r="A339">
            <v>601102</v>
          </cell>
          <cell r="B339" t="str">
            <v>pôdohospodárske a veterinárske vedy</v>
          </cell>
          <cell r="C339" t="str">
            <v>poľnohospodárstvo</v>
          </cell>
          <cell r="D339" t="str">
            <v>Záhradníctvo</v>
          </cell>
          <cell r="E339">
            <v>2</v>
          </cell>
          <cell r="F339">
            <v>5</v>
          </cell>
          <cell r="G339">
            <v>0</v>
          </cell>
          <cell r="H339">
            <v>0</v>
          </cell>
        </row>
        <row r="340">
          <cell r="A340">
            <v>601103</v>
          </cell>
          <cell r="B340" t="str">
            <v>pôdohospodárske a veterinárske vedy</v>
          </cell>
          <cell r="C340" t="str">
            <v>poľnohospodárstvo</v>
          </cell>
          <cell r="D340" t="str">
            <v>Záhradníctvo</v>
          </cell>
          <cell r="E340">
            <v>3</v>
          </cell>
          <cell r="F340">
            <v>19</v>
          </cell>
          <cell r="G340">
            <v>0</v>
          </cell>
          <cell r="H340">
            <v>0</v>
          </cell>
        </row>
        <row r="341">
          <cell r="A341">
            <v>601021</v>
          </cell>
          <cell r="B341" t="str">
            <v>pôdohospodárske a veterinárske vedy</v>
          </cell>
          <cell r="C341" t="str">
            <v>poľnohospodárstvo</v>
          </cell>
          <cell r="D341" t="str">
            <v>Živočíšna produkcia</v>
          </cell>
          <cell r="E341">
            <v>1</v>
          </cell>
          <cell r="F341">
            <v>5</v>
          </cell>
          <cell r="G341">
            <v>0</v>
          </cell>
          <cell r="H341">
            <v>0</v>
          </cell>
        </row>
        <row r="342">
          <cell r="A342">
            <v>601022</v>
          </cell>
          <cell r="B342" t="str">
            <v>pôdohospodárske a veterinárske vedy</v>
          </cell>
          <cell r="C342" t="str">
            <v>poľnohospodárstvo</v>
          </cell>
          <cell r="D342" t="str">
            <v>Živočíšna produkcia</v>
          </cell>
          <cell r="E342">
            <v>2</v>
          </cell>
          <cell r="F342">
            <v>5</v>
          </cell>
          <cell r="G342">
            <v>0</v>
          </cell>
          <cell r="H342">
            <v>0</v>
          </cell>
        </row>
        <row r="343">
          <cell r="A343">
            <v>603113</v>
          </cell>
          <cell r="B343" t="str">
            <v>pôdohospodárske a veterinárske vedy</v>
          </cell>
          <cell r="C343" t="str">
            <v>veterinárske vedy</v>
          </cell>
          <cell r="D343" t="str">
            <v>Hygiena chovu zvierat a životné prostredie</v>
          </cell>
          <cell r="E343">
            <v>3</v>
          </cell>
          <cell r="F343">
            <v>19</v>
          </cell>
          <cell r="G343">
            <v>0</v>
          </cell>
          <cell r="H343">
            <v>0</v>
          </cell>
        </row>
        <row r="344">
          <cell r="A344">
            <v>603021</v>
          </cell>
          <cell r="B344" t="str">
            <v>pôdohospodárske a veterinárske vedy</v>
          </cell>
          <cell r="C344" t="str">
            <v>veterinárske vedy</v>
          </cell>
          <cell r="D344" t="str">
            <v>Hygiena potravín</v>
          </cell>
          <cell r="E344">
            <v>1</v>
          </cell>
          <cell r="F344">
            <v>3</v>
          </cell>
          <cell r="G344">
            <v>0</v>
          </cell>
          <cell r="H344">
            <v>0</v>
          </cell>
        </row>
        <row r="345">
          <cell r="A345">
            <v>603022</v>
          </cell>
          <cell r="B345" t="str">
            <v>pôdohospodárske a veterinárske vedy</v>
          </cell>
          <cell r="C345" t="str">
            <v>veterinárske vedy</v>
          </cell>
          <cell r="D345" t="str">
            <v>Hygiena potravín</v>
          </cell>
          <cell r="E345">
            <v>2</v>
          </cell>
          <cell r="F345">
            <v>3</v>
          </cell>
          <cell r="G345">
            <v>0</v>
          </cell>
          <cell r="H345">
            <v>0</v>
          </cell>
        </row>
        <row r="346">
          <cell r="A346">
            <v>603023</v>
          </cell>
          <cell r="B346" t="str">
            <v>pôdohospodárske a veterinárske vedy</v>
          </cell>
          <cell r="C346" t="str">
            <v>veterinárske vedy</v>
          </cell>
          <cell r="D346" t="str">
            <v>Hygiena potravín</v>
          </cell>
          <cell r="E346">
            <v>3</v>
          </cell>
          <cell r="F346">
            <v>19</v>
          </cell>
          <cell r="G346">
            <v>0</v>
          </cell>
          <cell r="H346">
            <v>0</v>
          </cell>
        </row>
        <row r="347">
          <cell r="A347">
            <v>603073</v>
          </cell>
          <cell r="B347" t="str">
            <v>pôdohospodárske a veterinárske vedy</v>
          </cell>
          <cell r="C347" t="str">
            <v>veterinárske vedy</v>
          </cell>
          <cell r="D347" t="str">
            <v>Infekčné a parazitárne choroby zvierat</v>
          </cell>
          <cell r="E347">
            <v>3</v>
          </cell>
          <cell r="F347">
            <v>19</v>
          </cell>
          <cell r="G347">
            <v>0</v>
          </cell>
          <cell r="H347">
            <v>0</v>
          </cell>
        </row>
        <row r="348">
          <cell r="A348">
            <v>603081</v>
          </cell>
          <cell r="B348" t="str">
            <v>pôdohospodárske a veterinárske vedy</v>
          </cell>
          <cell r="C348" t="str">
            <v>veterinárske vedy</v>
          </cell>
          <cell r="D348" t="str">
            <v>Kynológia</v>
          </cell>
          <cell r="E348">
            <v>1</v>
          </cell>
          <cell r="F348">
            <v>3</v>
          </cell>
          <cell r="G348">
            <v>0</v>
          </cell>
          <cell r="H348">
            <v>0</v>
          </cell>
        </row>
        <row r="349">
          <cell r="A349">
            <v>603093</v>
          </cell>
          <cell r="B349" t="str">
            <v>pôdohospodárske a veterinárske vedy</v>
          </cell>
          <cell r="C349" t="str">
            <v>veterinárske vedy</v>
          </cell>
          <cell r="D349" t="str">
            <v>Súdne a verejné veterinárske lekárstvo</v>
          </cell>
          <cell r="E349">
            <v>3</v>
          </cell>
          <cell r="F349">
            <v>19</v>
          </cell>
          <cell r="G349">
            <v>0</v>
          </cell>
          <cell r="H349">
            <v>0</v>
          </cell>
        </row>
        <row r="350">
          <cell r="A350">
            <v>603053</v>
          </cell>
          <cell r="B350" t="str">
            <v>pôdohospodárske a veterinárske vedy</v>
          </cell>
          <cell r="C350" t="str">
            <v>veterinárske vedy</v>
          </cell>
          <cell r="D350" t="str">
            <v>Veterinárna chirurgia, ortopédia a röntgenológia</v>
          </cell>
          <cell r="E350">
            <v>3</v>
          </cell>
          <cell r="F350">
            <v>19</v>
          </cell>
          <cell r="G350">
            <v>0</v>
          </cell>
          <cell r="H350">
            <v>0</v>
          </cell>
        </row>
        <row r="351">
          <cell r="A351">
            <v>603033</v>
          </cell>
          <cell r="B351" t="str">
            <v>pôdohospodárske a veterinárske vedy</v>
          </cell>
          <cell r="C351" t="str">
            <v>veterinárske vedy</v>
          </cell>
          <cell r="D351" t="str">
            <v>Veterinárna morfológia a fyziológia</v>
          </cell>
          <cell r="E351">
            <v>3</v>
          </cell>
          <cell r="F351">
            <v>19</v>
          </cell>
          <cell r="G351">
            <v>0</v>
          </cell>
          <cell r="H351">
            <v>0</v>
          </cell>
        </row>
        <row r="352">
          <cell r="A352">
            <v>603063</v>
          </cell>
          <cell r="B352" t="str">
            <v>pôdohospodárske a veterinárske vedy</v>
          </cell>
          <cell r="C352" t="str">
            <v>veterinárske vedy</v>
          </cell>
          <cell r="D352" t="str">
            <v>Veterinárne pôrodníctvo a gynekológia</v>
          </cell>
          <cell r="E352">
            <v>3</v>
          </cell>
          <cell r="F352">
            <v>19</v>
          </cell>
          <cell r="G352">
            <v>0</v>
          </cell>
          <cell r="H352">
            <v>0</v>
          </cell>
        </row>
        <row r="353">
          <cell r="A353">
            <v>603043</v>
          </cell>
          <cell r="B353" t="str">
            <v>pôdohospodárske a veterinárske vedy</v>
          </cell>
          <cell r="C353" t="str">
            <v>veterinárske vedy</v>
          </cell>
          <cell r="D353" t="str">
            <v>Vnútorné choroby zvierat</v>
          </cell>
          <cell r="E353">
            <v>3</v>
          </cell>
          <cell r="F353">
            <v>19</v>
          </cell>
          <cell r="G353">
            <v>0</v>
          </cell>
          <cell r="H353">
            <v>0</v>
          </cell>
        </row>
        <row r="354">
          <cell r="A354">
            <v>603011</v>
          </cell>
          <cell r="B354" t="str">
            <v>pôdohospodárske a veterinárske vedy</v>
          </cell>
          <cell r="C354" t="str">
            <v>veterinárske vedy</v>
          </cell>
          <cell r="D354" t="str">
            <v>Všeobecné veterinárske lekárstvo</v>
          </cell>
          <cell r="E354">
            <v>1</v>
          </cell>
          <cell r="F354">
            <v>3</v>
          </cell>
          <cell r="G354">
            <v>0</v>
          </cell>
          <cell r="H354">
            <v>0</v>
          </cell>
        </row>
        <row r="355">
          <cell r="A355">
            <v>603012</v>
          </cell>
          <cell r="B355" t="str">
            <v>pôdohospodárske a veterinárske vedy</v>
          </cell>
          <cell r="C355" t="str">
            <v>veterinárske vedy</v>
          </cell>
          <cell r="D355" t="str">
            <v>Všeobecné veterinárske lekárstvo</v>
          </cell>
          <cell r="E355">
            <v>2</v>
          </cell>
          <cell r="F355">
            <v>3</v>
          </cell>
          <cell r="G355">
            <v>0</v>
          </cell>
          <cell r="H355">
            <v>0</v>
          </cell>
        </row>
        <row r="356">
          <cell r="A356">
            <v>603103</v>
          </cell>
          <cell r="B356" t="str">
            <v>pôdohospodárske a veterinárske vedy</v>
          </cell>
          <cell r="C356" t="str">
            <v>veterinárske vedy</v>
          </cell>
          <cell r="D356" t="str">
            <v>Výživa zvierat a dietetika</v>
          </cell>
          <cell r="E356">
            <v>3</v>
          </cell>
          <cell r="F356">
            <v>19</v>
          </cell>
          <cell r="G356">
            <v>0</v>
          </cell>
          <cell r="H356">
            <v>0</v>
          </cell>
        </row>
        <row r="357">
          <cell r="A357">
            <v>604022</v>
          </cell>
          <cell r="B357" t="str">
            <v>pôdohospodárske a veterinárske vedy</v>
          </cell>
          <cell r="C357" t="str">
            <v>vodné hospodárstvo</v>
          </cell>
          <cell r="D357" t="str">
            <v>Hydromeliorácie</v>
          </cell>
          <cell r="E357">
            <v>2</v>
          </cell>
          <cell r="F357">
            <v>4</v>
          </cell>
          <cell r="G357">
            <v>0</v>
          </cell>
          <cell r="H357">
            <v>0</v>
          </cell>
        </row>
        <row r="358">
          <cell r="A358">
            <v>604023</v>
          </cell>
          <cell r="B358" t="str">
            <v>pôdohospodárske a veterinárske vedy</v>
          </cell>
          <cell r="C358" t="str">
            <v>vodné hospodárstvo</v>
          </cell>
          <cell r="D358" t="str">
            <v>Hydromeliorácie</v>
          </cell>
          <cell r="E358">
            <v>3</v>
          </cell>
          <cell r="F358">
            <v>19</v>
          </cell>
          <cell r="G358">
            <v>0</v>
          </cell>
          <cell r="H358">
            <v>0</v>
          </cell>
        </row>
        <row r="359">
          <cell r="A359">
            <v>604011</v>
          </cell>
          <cell r="B359" t="str">
            <v>pôdohospodárske a veterinárske vedy</v>
          </cell>
          <cell r="C359" t="str">
            <v>vodné hospodárstvo</v>
          </cell>
          <cell r="D359" t="str">
            <v>Vodné hospodárstvo</v>
          </cell>
          <cell r="E359">
            <v>1</v>
          </cell>
          <cell r="F359">
            <v>4</v>
          </cell>
          <cell r="G359">
            <v>1</v>
          </cell>
          <cell r="H359">
            <v>0</v>
          </cell>
        </row>
        <row r="360">
          <cell r="A360">
            <v>604012</v>
          </cell>
          <cell r="B360" t="str">
            <v>pôdohospodárske a veterinárske vedy</v>
          </cell>
          <cell r="C360" t="str">
            <v>vodné hospodárstvo</v>
          </cell>
          <cell r="D360" t="str">
            <v>Vodné hospodárstvo</v>
          </cell>
          <cell r="E360">
            <v>2</v>
          </cell>
          <cell r="F360">
            <v>4</v>
          </cell>
          <cell r="G360">
            <v>1</v>
          </cell>
          <cell r="H360">
            <v>0</v>
          </cell>
        </row>
        <row r="361">
          <cell r="A361">
            <v>403021</v>
          </cell>
          <cell r="B361" t="str">
            <v>prírodné vedy</v>
          </cell>
          <cell r="C361" t="str">
            <v>ekologické a environmentálne vedy</v>
          </cell>
          <cell r="D361" t="str">
            <v>Environmentálne inžinierstvo</v>
          </cell>
          <cell r="E361">
            <v>1</v>
          </cell>
          <cell r="F361">
            <v>4</v>
          </cell>
          <cell r="G361">
            <v>1</v>
          </cell>
          <cell r="H361">
            <v>1</v>
          </cell>
        </row>
        <row r="362">
          <cell r="A362">
            <v>403022</v>
          </cell>
          <cell r="B362" t="str">
            <v>prírodné vedy</v>
          </cell>
          <cell r="C362" t="str">
            <v>ekologické a environmentálne vedy</v>
          </cell>
          <cell r="D362" t="str">
            <v>Environmentálne inžinierstvo</v>
          </cell>
          <cell r="E362">
            <v>2</v>
          </cell>
          <cell r="F362">
            <v>4</v>
          </cell>
          <cell r="G362">
            <v>1</v>
          </cell>
          <cell r="H362">
            <v>1</v>
          </cell>
        </row>
        <row r="363">
          <cell r="A363">
            <v>403023</v>
          </cell>
          <cell r="B363" t="str">
            <v>prírodné vedy</v>
          </cell>
          <cell r="C363" t="str">
            <v>ekologické a environmentálne vedy</v>
          </cell>
          <cell r="D363" t="str">
            <v>Environmentálne inžinierstvo</v>
          </cell>
          <cell r="E363">
            <v>3</v>
          </cell>
          <cell r="F363">
            <v>19</v>
          </cell>
          <cell r="G363">
            <v>0</v>
          </cell>
          <cell r="H363">
            <v>1</v>
          </cell>
        </row>
        <row r="364">
          <cell r="A364">
            <v>403031</v>
          </cell>
          <cell r="B364" t="str">
            <v>prírodné vedy</v>
          </cell>
          <cell r="C364" t="str">
            <v>ekologické a environmentálne vedy</v>
          </cell>
          <cell r="D364" t="str">
            <v>Environmentálny manažment</v>
          </cell>
          <cell r="E364">
            <v>1</v>
          </cell>
          <cell r="F364">
            <v>4</v>
          </cell>
          <cell r="G364">
            <v>1</v>
          </cell>
          <cell r="H364">
            <v>1</v>
          </cell>
        </row>
        <row r="365">
          <cell r="A365">
            <v>403032</v>
          </cell>
          <cell r="B365" t="str">
            <v>prírodné vedy</v>
          </cell>
          <cell r="C365" t="str">
            <v>ekologické a environmentálne vedy</v>
          </cell>
          <cell r="D365" t="str">
            <v>Environmentálny manažment</v>
          </cell>
          <cell r="E365">
            <v>2</v>
          </cell>
          <cell r="F365">
            <v>4</v>
          </cell>
          <cell r="G365">
            <v>1</v>
          </cell>
          <cell r="H365">
            <v>1</v>
          </cell>
        </row>
        <row r="366">
          <cell r="A366">
            <v>403033</v>
          </cell>
          <cell r="B366" t="str">
            <v>prírodné vedy</v>
          </cell>
          <cell r="C366" t="str">
            <v>ekologické a environmentálne vedy</v>
          </cell>
          <cell r="D366" t="str">
            <v>Environmentálny manažment</v>
          </cell>
          <cell r="E366">
            <v>3</v>
          </cell>
          <cell r="F366">
            <v>19</v>
          </cell>
          <cell r="G366">
            <v>0</v>
          </cell>
          <cell r="H366">
            <v>1</v>
          </cell>
        </row>
        <row r="367">
          <cell r="A367">
            <v>403011</v>
          </cell>
          <cell r="B367" t="str">
            <v>prírodné vedy</v>
          </cell>
          <cell r="C367" t="str">
            <v>ekologické a environmentálne vedy</v>
          </cell>
          <cell r="D367" t="str">
            <v>Ochrana a využívanie krajiny</v>
          </cell>
          <cell r="E367">
            <v>1</v>
          </cell>
          <cell r="F367">
            <v>4</v>
          </cell>
          <cell r="G367">
            <v>1</v>
          </cell>
          <cell r="H367">
            <v>1</v>
          </cell>
        </row>
        <row r="368">
          <cell r="A368">
            <v>403012</v>
          </cell>
          <cell r="B368" t="str">
            <v>prírodné vedy</v>
          </cell>
          <cell r="C368" t="str">
            <v>ekologické a environmentálne vedy</v>
          </cell>
          <cell r="D368" t="str">
            <v>Ochrana a využívanie krajiny</v>
          </cell>
          <cell r="E368">
            <v>2</v>
          </cell>
          <cell r="F368">
            <v>4</v>
          </cell>
          <cell r="G368">
            <v>1</v>
          </cell>
          <cell r="H368">
            <v>1</v>
          </cell>
        </row>
        <row r="369">
          <cell r="A369">
            <v>403013</v>
          </cell>
          <cell r="B369" t="str">
            <v>prírodné vedy</v>
          </cell>
          <cell r="C369" t="str">
            <v>ekologické a environmentálne vedy</v>
          </cell>
          <cell r="D369" t="str">
            <v>Ochrana a využívanie krajiny</v>
          </cell>
          <cell r="E369">
            <v>3</v>
          </cell>
          <cell r="F369">
            <v>19</v>
          </cell>
          <cell r="G369">
            <v>0</v>
          </cell>
          <cell r="H369">
            <v>1</v>
          </cell>
        </row>
        <row r="370">
          <cell r="A370">
            <v>403051</v>
          </cell>
          <cell r="B370" t="str">
            <v>prírodné vedy</v>
          </cell>
          <cell r="C370" t="str">
            <v>ekologické a environmentálne vedy</v>
          </cell>
          <cell r="D370" t="str">
            <v>Synekológia</v>
          </cell>
          <cell r="E370">
            <v>1</v>
          </cell>
          <cell r="F370">
            <v>4</v>
          </cell>
          <cell r="G370">
            <v>1</v>
          </cell>
          <cell r="H370">
            <v>1</v>
          </cell>
        </row>
        <row r="371">
          <cell r="A371">
            <v>403052</v>
          </cell>
          <cell r="B371" t="str">
            <v>prírodné vedy</v>
          </cell>
          <cell r="C371" t="str">
            <v>ekologické a environmentálne vedy</v>
          </cell>
          <cell r="D371" t="str">
            <v>Synekológia</v>
          </cell>
          <cell r="E371">
            <v>2</v>
          </cell>
          <cell r="F371">
            <v>4</v>
          </cell>
          <cell r="G371">
            <v>1</v>
          </cell>
          <cell r="H371">
            <v>1</v>
          </cell>
        </row>
        <row r="372">
          <cell r="A372">
            <v>403053</v>
          </cell>
          <cell r="B372" t="str">
            <v>prírodné vedy</v>
          </cell>
          <cell r="C372" t="str">
            <v>ekologické a environmentálne vedy</v>
          </cell>
          <cell r="D372" t="str">
            <v>Synekológia</v>
          </cell>
          <cell r="E372">
            <v>3</v>
          </cell>
          <cell r="F372">
            <v>19</v>
          </cell>
          <cell r="G372">
            <v>0</v>
          </cell>
          <cell r="H372">
            <v>1</v>
          </cell>
        </row>
        <row r="373">
          <cell r="A373">
            <v>403041</v>
          </cell>
          <cell r="B373" t="str">
            <v>prírodné vedy</v>
          </cell>
          <cell r="C373" t="str">
            <v>ekologické a environmentálne vedy</v>
          </cell>
          <cell r="D373" t="str">
            <v>Všeobecná ekológia a ekológia jedinca a populácií</v>
          </cell>
          <cell r="E373">
            <v>1</v>
          </cell>
          <cell r="F373">
            <v>4</v>
          </cell>
          <cell r="G373">
            <v>1</v>
          </cell>
          <cell r="H373">
            <v>1</v>
          </cell>
        </row>
        <row r="374">
          <cell r="A374">
            <v>403042</v>
          </cell>
          <cell r="B374" t="str">
            <v>prírodné vedy</v>
          </cell>
          <cell r="C374" t="str">
            <v>ekologické a environmentálne vedy</v>
          </cell>
          <cell r="D374" t="str">
            <v>Všeobecná ekológia a ekológia jedinca a populácií</v>
          </cell>
          <cell r="E374">
            <v>2</v>
          </cell>
          <cell r="F374">
            <v>4</v>
          </cell>
          <cell r="G374">
            <v>1</v>
          </cell>
          <cell r="H374">
            <v>1</v>
          </cell>
        </row>
        <row r="375">
          <cell r="A375">
            <v>403043</v>
          </cell>
          <cell r="B375" t="str">
            <v>prírodné vedy</v>
          </cell>
          <cell r="C375" t="str">
            <v>ekologické a environmentálne vedy</v>
          </cell>
          <cell r="D375" t="str">
            <v>Všeobecná ekológia a ekológia jedinca a populácií</v>
          </cell>
          <cell r="E375">
            <v>3</v>
          </cell>
          <cell r="F375">
            <v>19</v>
          </cell>
          <cell r="G375">
            <v>0</v>
          </cell>
          <cell r="H375">
            <v>1</v>
          </cell>
        </row>
        <row r="376">
          <cell r="A376">
            <v>401173</v>
          </cell>
          <cell r="B376" t="str">
            <v>prírodné vedy</v>
          </cell>
          <cell r="C376" t="str">
            <v>vedy o neživej prírode</v>
          </cell>
          <cell r="D376" t="str">
            <v>Analytická chémia</v>
          </cell>
          <cell r="E376">
            <v>3</v>
          </cell>
          <cell r="F376">
            <v>19</v>
          </cell>
          <cell r="G376">
            <v>0</v>
          </cell>
          <cell r="H376">
            <v>1</v>
          </cell>
        </row>
        <row r="377">
          <cell r="A377">
            <v>401153</v>
          </cell>
          <cell r="B377" t="str">
            <v>prírodné vedy</v>
          </cell>
          <cell r="C377" t="str">
            <v>vedy o neživej prírode</v>
          </cell>
          <cell r="D377" t="str">
            <v>Anorganická chémia</v>
          </cell>
          <cell r="E377">
            <v>3</v>
          </cell>
          <cell r="F377">
            <v>19</v>
          </cell>
          <cell r="G377">
            <v>0</v>
          </cell>
          <cell r="H377">
            <v>1</v>
          </cell>
        </row>
        <row r="378">
          <cell r="A378">
            <v>401303</v>
          </cell>
          <cell r="B378" t="str">
            <v>prírodné vedy</v>
          </cell>
          <cell r="C378" t="str">
            <v>vedy o neživej prírode</v>
          </cell>
          <cell r="D378" t="str">
            <v>Aplikovaná geofyzika</v>
          </cell>
          <cell r="E378">
            <v>3</v>
          </cell>
          <cell r="F378">
            <v>19</v>
          </cell>
          <cell r="G378">
            <v>0</v>
          </cell>
          <cell r="H378">
            <v>1</v>
          </cell>
        </row>
        <row r="379">
          <cell r="A379">
            <v>401083</v>
          </cell>
          <cell r="B379" t="str">
            <v>prírodné vedy</v>
          </cell>
          <cell r="C379" t="str">
            <v>vedy o neživej prírode</v>
          </cell>
          <cell r="D379" t="str">
            <v>Astrofyzika</v>
          </cell>
          <cell r="E379">
            <v>3</v>
          </cell>
          <cell r="F379">
            <v>19</v>
          </cell>
          <cell r="G379">
            <v>0</v>
          </cell>
          <cell r="H379">
            <v>1</v>
          </cell>
        </row>
        <row r="380">
          <cell r="A380">
            <v>401073</v>
          </cell>
          <cell r="B380" t="str">
            <v>prírodné vedy</v>
          </cell>
          <cell r="C380" t="str">
            <v>vedy o neživej prírode</v>
          </cell>
          <cell r="D380" t="str">
            <v>Astronómia</v>
          </cell>
          <cell r="E380">
            <v>3</v>
          </cell>
          <cell r="F380">
            <v>19</v>
          </cell>
          <cell r="G380">
            <v>0</v>
          </cell>
          <cell r="H380">
            <v>1</v>
          </cell>
        </row>
        <row r="381">
          <cell r="A381">
            <v>401123</v>
          </cell>
          <cell r="B381" t="str">
            <v>prírodné vedy</v>
          </cell>
          <cell r="C381" t="str">
            <v>vedy o neživej prírode</v>
          </cell>
          <cell r="D381" t="str">
            <v>Biofyzika</v>
          </cell>
          <cell r="E381">
            <v>3</v>
          </cell>
          <cell r="F381">
            <v>19</v>
          </cell>
          <cell r="G381">
            <v>0</v>
          </cell>
          <cell r="H381">
            <v>1</v>
          </cell>
        </row>
        <row r="382">
          <cell r="A382">
            <v>401223</v>
          </cell>
          <cell r="B382" t="str">
            <v>prírodné vedy</v>
          </cell>
          <cell r="C382" t="str">
            <v>vedy o neživej prírode</v>
          </cell>
          <cell r="D382" t="str">
            <v>Biochémia</v>
          </cell>
          <cell r="E382">
            <v>3</v>
          </cell>
          <cell r="F382">
            <v>19</v>
          </cell>
          <cell r="G382">
            <v>0</v>
          </cell>
          <cell r="H382">
            <v>1</v>
          </cell>
        </row>
        <row r="383">
          <cell r="A383">
            <v>401363</v>
          </cell>
          <cell r="B383" t="str">
            <v>prírodné vedy</v>
          </cell>
          <cell r="C383" t="str">
            <v>vedy o neživej prírode</v>
          </cell>
          <cell r="D383" t="str">
            <v>Fyzická geografia a geoekológia</v>
          </cell>
          <cell r="E383">
            <v>3</v>
          </cell>
          <cell r="F383">
            <v>19</v>
          </cell>
          <cell r="G383">
            <v>0</v>
          </cell>
          <cell r="H383">
            <v>1</v>
          </cell>
        </row>
        <row r="384">
          <cell r="A384">
            <v>401011</v>
          </cell>
          <cell r="B384" t="str">
            <v>prírodné vedy</v>
          </cell>
          <cell r="C384" t="str">
            <v>vedy o neživej prírode</v>
          </cell>
          <cell r="D384" t="str">
            <v>Fyzika</v>
          </cell>
          <cell r="E384">
            <v>1</v>
          </cell>
          <cell r="F384">
            <v>4</v>
          </cell>
          <cell r="G384">
            <v>1</v>
          </cell>
          <cell r="H384">
            <v>1</v>
          </cell>
        </row>
        <row r="385">
          <cell r="A385">
            <v>401012</v>
          </cell>
          <cell r="B385" t="str">
            <v>prírodné vedy</v>
          </cell>
          <cell r="C385" t="str">
            <v>vedy o neživej prírode</v>
          </cell>
          <cell r="D385" t="str">
            <v>Fyzika</v>
          </cell>
          <cell r="E385">
            <v>2</v>
          </cell>
          <cell r="F385">
            <v>4</v>
          </cell>
          <cell r="G385">
            <v>1</v>
          </cell>
          <cell r="H385">
            <v>1</v>
          </cell>
        </row>
        <row r="386">
          <cell r="A386">
            <v>401033</v>
          </cell>
          <cell r="B386" t="str">
            <v>prírodné vedy</v>
          </cell>
          <cell r="C386" t="str">
            <v>vedy o neživej prírode</v>
          </cell>
          <cell r="D386" t="str">
            <v>Fyzika kondenzovaných látok a akustika</v>
          </cell>
          <cell r="E386">
            <v>3</v>
          </cell>
          <cell r="F386">
            <v>19</v>
          </cell>
          <cell r="G386">
            <v>0</v>
          </cell>
          <cell r="H386">
            <v>1</v>
          </cell>
        </row>
        <row r="387">
          <cell r="A387">
            <v>401063</v>
          </cell>
          <cell r="B387" t="str">
            <v>prírodné vedy</v>
          </cell>
          <cell r="C387" t="str">
            <v>vedy o neživej prírode</v>
          </cell>
          <cell r="D387" t="str">
            <v>Fyzika plazmy</v>
          </cell>
          <cell r="E387">
            <v>3</v>
          </cell>
          <cell r="F387">
            <v>19</v>
          </cell>
          <cell r="G387">
            <v>0</v>
          </cell>
          <cell r="H387">
            <v>1</v>
          </cell>
        </row>
        <row r="388">
          <cell r="A388">
            <v>401183</v>
          </cell>
          <cell r="B388" t="str">
            <v>prírodné vedy</v>
          </cell>
          <cell r="C388" t="str">
            <v>vedy o neživej prírode</v>
          </cell>
          <cell r="D388" t="str">
            <v>Fyzikálna chémia</v>
          </cell>
          <cell r="E388">
            <v>3</v>
          </cell>
          <cell r="F388">
            <v>19</v>
          </cell>
          <cell r="G388">
            <v>0</v>
          </cell>
          <cell r="H388">
            <v>1</v>
          </cell>
        </row>
        <row r="389">
          <cell r="A389">
            <v>401093</v>
          </cell>
          <cell r="B389" t="str">
            <v>prírodné vedy</v>
          </cell>
          <cell r="C389" t="str">
            <v>vedy o neživej prírode</v>
          </cell>
          <cell r="D389" t="str">
            <v>Geofyzika</v>
          </cell>
          <cell r="E389">
            <v>3</v>
          </cell>
          <cell r="F389">
            <v>19</v>
          </cell>
          <cell r="G389">
            <v>0</v>
          </cell>
          <cell r="H389">
            <v>1</v>
          </cell>
        </row>
        <row r="390">
          <cell r="A390">
            <v>401351</v>
          </cell>
          <cell r="B390" t="str">
            <v>prírodné vedy</v>
          </cell>
          <cell r="C390" t="str">
            <v>vedy o neživej prírode</v>
          </cell>
          <cell r="D390" t="str">
            <v>Geografia</v>
          </cell>
          <cell r="E390">
            <v>1</v>
          </cell>
          <cell r="F390">
            <v>9</v>
          </cell>
          <cell r="G390">
            <v>1</v>
          </cell>
          <cell r="H390">
            <v>1</v>
          </cell>
        </row>
        <row r="391">
          <cell r="A391">
            <v>401352</v>
          </cell>
          <cell r="B391" t="str">
            <v>prírodné vedy</v>
          </cell>
          <cell r="C391" t="str">
            <v>vedy o neživej prírode</v>
          </cell>
          <cell r="D391" t="str">
            <v>Geografia</v>
          </cell>
          <cell r="E391">
            <v>2</v>
          </cell>
          <cell r="F391">
            <v>9</v>
          </cell>
          <cell r="G391">
            <v>1</v>
          </cell>
          <cell r="H391">
            <v>1</v>
          </cell>
        </row>
        <row r="392">
          <cell r="A392">
            <v>401283</v>
          </cell>
          <cell r="B392" t="str">
            <v>prírodné vedy</v>
          </cell>
          <cell r="C392" t="str">
            <v>vedy o neživej prírode</v>
          </cell>
          <cell r="D392" t="str">
            <v>Geochémia</v>
          </cell>
          <cell r="E392">
            <v>3</v>
          </cell>
          <cell r="F392">
            <v>19</v>
          </cell>
          <cell r="G392">
            <v>0</v>
          </cell>
          <cell r="H392">
            <v>1</v>
          </cell>
        </row>
        <row r="393">
          <cell r="A393">
            <v>401403</v>
          </cell>
          <cell r="B393" t="str">
            <v>prírodné vedy</v>
          </cell>
          <cell r="C393" t="str">
            <v>vedy o neživej prírode</v>
          </cell>
          <cell r="D393" t="str">
            <v>Geoinformatika</v>
          </cell>
          <cell r="E393">
            <v>3</v>
          </cell>
          <cell r="F393">
            <v>19</v>
          </cell>
          <cell r="G393">
            <v>0</v>
          </cell>
          <cell r="H393">
            <v>1</v>
          </cell>
        </row>
        <row r="394">
          <cell r="A394">
            <v>401231</v>
          </cell>
          <cell r="B394" t="str">
            <v>prírodné vedy</v>
          </cell>
          <cell r="C394" t="str">
            <v>vedy o neživej prírode</v>
          </cell>
          <cell r="D394" t="str">
            <v>Geológia</v>
          </cell>
          <cell r="E394">
            <v>1</v>
          </cell>
          <cell r="F394">
            <v>4</v>
          </cell>
          <cell r="G394">
            <v>1</v>
          </cell>
          <cell r="H394">
            <v>1</v>
          </cell>
        </row>
        <row r="395">
          <cell r="A395">
            <v>401232</v>
          </cell>
          <cell r="B395" t="str">
            <v>prírodné vedy</v>
          </cell>
          <cell r="C395" t="str">
            <v>vedy o neživej prírode</v>
          </cell>
          <cell r="D395" t="str">
            <v>Geológia</v>
          </cell>
          <cell r="E395">
            <v>2</v>
          </cell>
          <cell r="F395">
            <v>4</v>
          </cell>
          <cell r="G395">
            <v>1</v>
          </cell>
          <cell r="H395">
            <v>1</v>
          </cell>
        </row>
        <row r="396">
          <cell r="A396">
            <v>401373</v>
          </cell>
          <cell r="B396" t="str">
            <v>prírodné vedy</v>
          </cell>
          <cell r="C396" t="str">
            <v>vedy o neživej prírode</v>
          </cell>
          <cell r="D396" t="str">
            <v>Humánna geografia</v>
          </cell>
          <cell r="E396">
            <v>3</v>
          </cell>
          <cell r="F396">
            <v>19</v>
          </cell>
          <cell r="G396">
            <v>0</v>
          </cell>
          <cell r="H396">
            <v>1</v>
          </cell>
        </row>
        <row r="397">
          <cell r="A397">
            <v>401253</v>
          </cell>
          <cell r="B397" t="str">
            <v>prírodné vedy</v>
          </cell>
          <cell r="C397" t="str">
            <v>vedy o neživej prírode</v>
          </cell>
          <cell r="D397" t="str">
            <v>Hydrogeológia</v>
          </cell>
          <cell r="E397">
            <v>3</v>
          </cell>
          <cell r="F397">
            <v>19</v>
          </cell>
          <cell r="G397">
            <v>0</v>
          </cell>
          <cell r="H397">
            <v>1</v>
          </cell>
        </row>
        <row r="398">
          <cell r="A398">
            <v>401243</v>
          </cell>
          <cell r="B398" t="str">
            <v>prírodné vedy</v>
          </cell>
          <cell r="C398" t="str">
            <v>vedy o neživej prírode</v>
          </cell>
          <cell r="D398" t="str">
            <v>Hydrológia</v>
          </cell>
          <cell r="E398">
            <v>3</v>
          </cell>
          <cell r="F398">
            <v>19</v>
          </cell>
          <cell r="G398">
            <v>0</v>
          </cell>
          <cell r="H398">
            <v>1</v>
          </cell>
        </row>
        <row r="399">
          <cell r="A399">
            <v>401141</v>
          </cell>
          <cell r="B399" t="str">
            <v>prírodné vedy</v>
          </cell>
          <cell r="C399" t="str">
            <v>vedy o neživej prírode</v>
          </cell>
          <cell r="D399" t="str">
            <v>Chémia</v>
          </cell>
          <cell r="E399">
            <v>1</v>
          </cell>
          <cell r="F399">
            <v>4</v>
          </cell>
          <cell r="G399">
            <v>1</v>
          </cell>
          <cell r="H399">
            <v>1</v>
          </cell>
        </row>
        <row r="400">
          <cell r="A400">
            <v>401142</v>
          </cell>
          <cell r="B400" t="str">
            <v>prírodné vedy</v>
          </cell>
          <cell r="C400" t="str">
            <v>vedy o neživej prírode</v>
          </cell>
          <cell r="D400" t="str">
            <v>Chémia</v>
          </cell>
          <cell r="E400">
            <v>2</v>
          </cell>
          <cell r="F400">
            <v>4</v>
          </cell>
          <cell r="G400">
            <v>1</v>
          </cell>
          <cell r="H400">
            <v>1</v>
          </cell>
        </row>
        <row r="401">
          <cell r="A401">
            <v>401113</v>
          </cell>
          <cell r="B401" t="str">
            <v>prírodné vedy</v>
          </cell>
          <cell r="C401" t="str">
            <v>vedy o neživej prírode</v>
          </cell>
          <cell r="D401" t="str">
            <v>Chemická fyzika</v>
          </cell>
          <cell r="E401">
            <v>3</v>
          </cell>
          <cell r="F401">
            <v>19</v>
          </cell>
          <cell r="G401">
            <v>0</v>
          </cell>
          <cell r="H401">
            <v>1</v>
          </cell>
        </row>
        <row r="402">
          <cell r="A402">
            <v>401263</v>
          </cell>
          <cell r="B402" t="str">
            <v>prírodné vedy</v>
          </cell>
          <cell r="C402" t="str">
            <v>vedy o neživej prírode</v>
          </cell>
          <cell r="D402" t="str">
            <v>Inžinierska geológia</v>
          </cell>
          <cell r="E402">
            <v>3</v>
          </cell>
          <cell r="F402">
            <v>19</v>
          </cell>
          <cell r="G402">
            <v>0</v>
          </cell>
          <cell r="H402">
            <v>1</v>
          </cell>
        </row>
        <row r="403">
          <cell r="A403">
            <v>401053</v>
          </cell>
          <cell r="B403" t="str">
            <v>prírodné vedy</v>
          </cell>
          <cell r="C403" t="str">
            <v>vedy o neživej prírode</v>
          </cell>
          <cell r="D403" t="str">
            <v>Jadrová a subjadrová fyzika</v>
          </cell>
          <cell r="E403">
            <v>3</v>
          </cell>
          <cell r="F403">
            <v>19</v>
          </cell>
          <cell r="G403">
            <v>0</v>
          </cell>
          <cell r="H403">
            <v>1</v>
          </cell>
        </row>
        <row r="404">
          <cell r="A404">
            <v>401203</v>
          </cell>
          <cell r="B404" t="str">
            <v>prírodné vedy</v>
          </cell>
          <cell r="C404" t="str">
            <v>vedy o neživej prírode</v>
          </cell>
          <cell r="D404" t="str">
            <v>Jadrová chémia</v>
          </cell>
          <cell r="E404">
            <v>3</v>
          </cell>
          <cell r="F404">
            <v>19</v>
          </cell>
          <cell r="G404">
            <v>0</v>
          </cell>
          <cell r="H404">
            <v>1</v>
          </cell>
        </row>
        <row r="405">
          <cell r="A405">
            <v>401043</v>
          </cell>
          <cell r="B405" t="str">
            <v>prírodné vedy</v>
          </cell>
          <cell r="C405" t="str">
            <v>vedy o neživej prírode</v>
          </cell>
          <cell r="D405" t="str">
            <v>Kvantová elektronika a optika</v>
          </cell>
          <cell r="E405">
            <v>3</v>
          </cell>
          <cell r="F405">
            <v>19</v>
          </cell>
          <cell r="G405">
            <v>0</v>
          </cell>
          <cell r="H405">
            <v>1</v>
          </cell>
        </row>
        <row r="406">
          <cell r="A406">
            <v>401273</v>
          </cell>
          <cell r="B406" t="str">
            <v>prírodné vedy</v>
          </cell>
          <cell r="C406" t="str">
            <v>vedy o neživej prírode</v>
          </cell>
          <cell r="D406" t="str">
            <v>Ložisková geológia</v>
          </cell>
          <cell r="E406">
            <v>3</v>
          </cell>
          <cell r="F406">
            <v>19</v>
          </cell>
          <cell r="G406">
            <v>0</v>
          </cell>
          <cell r="H406">
            <v>1</v>
          </cell>
        </row>
        <row r="407">
          <cell r="A407">
            <v>401193</v>
          </cell>
          <cell r="B407" t="str">
            <v>prírodné vedy</v>
          </cell>
          <cell r="C407" t="str">
            <v>vedy o neživej prírode</v>
          </cell>
          <cell r="D407" t="str">
            <v>Makromolekulová chémia</v>
          </cell>
          <cell r="E407">
            <v>3</v>
          </cell>
          <cell r="F407">
            <v>19</v>
          </cell>
          <cell r="G407">
            <v>0</v>
          </cell>
          <cell r="H407">
            <v>1</v>
          </cell>
        </row>
        <row r="408">
          <cell r="A408">
            <v>401103</v>
          </cell>
          <cell r="B408" t="str">
            <v>prírodné vedy</v>
          </cell>
          <cell r="C408" t="str">
            <v>vedy o neživej prírode</v>
          </cell>
          <cell r="D408" t="str">
            <v>Meteorológia a klimatológia</v>
          </cell>
          <cell r="E408">
            <v>3</v>
          </cell>
          <cell r="F408">
            <v>19</v>
          </cell>
          <cell r="G408">
            <v>0</v>
          </cell>
          <cell r="H408">
            <v>1</v>
          </cell>
        </row>
        <row r="409">
          <cell r="A409">
            <v>401293</v>
          </cell>
          <cell r="B409" t="str">
            <v>prírodné vedy</v>
          </cell>
          <cell r="C409" t="str">
            <v>vedy o neživej prírode</v>
          </cell>
          <cell r="D409" t="str">
            <v>Mineralógia</v>
          </cell>
          <cell r="E409">
            <v>3</v>
          </cell>
          <cell r="F409">
            <v>19</v>
          </cell>
          <cell r="G409">
            <v>0</v>
          </cell>
          <cell r="H409">
            <v>1</v>
          </cell>
        </row>
        <row r="410">
          <cell r="A410">
            <v>401163</v>
          </cell>
          <cell r="B410" t="str">
            <v>prírodné vedy</v>
          </cell>
          <cell r="C410" t="str">
            <v>vedy o neživej prírode</v>
          </cell>
          <cell r="D410" t="str">
            <v>Organická chémia</v>
          </cell>
          <cell r="E410">
            <v>3</v>
          </cell>
          <cell r="F410">
            <v>19</v>
          </cell>
          <cell r="G410">
            <v>0</v>
          </cell>
          <cell r="H410">
            <v>1</v>
          </cell>
        </row>
        <row r="411">
          <cell r="A411">
            <v>401313</v>
          </cell>
          <cell r="B411" t="str">
            <v>prírodné vedy</v>
          </cell>
          <cell r="C411" t="str">
            <v>vedy o neživej prírode</v>
          </cell>
          <cell r="D411" t="str">
            <v>Paleontológia</v>
          </cell>
          <cell r="E411">
            <v>3</v>
          </cell>
          <cell r="F411">
            <v>19</v>
          </cell>
          <cell r="G411">
            <v>0</v>
          </cell>
          <cell r="H411">
            <v>1</v>
          </cell>
        </row>
        <row r="412">
          <cell r="A412">
            <v>401343</v>
          </cell>
          <cell r="B412" t="str">
            <v>prírodné vedy</v>
          </cell>
          <cell r="C412" t="str">
            <v>vedy o neživej prírode</v>
          </cell>
          <cell r="D412" t="str">
            <v>Pedológia</v>
          </cell>
          <cell r="E412">
            <v>3</v>
          </cell>
          <cell r="F412">
            <v>19</v>
          </cell>
          <cell r="G412">
            <v>0</v>
          </cell>
          <cell r="H412">
            <v>1</v>
          </cell>
        </row>
        <row r="413">
          <cell r="A413">
            <v>401323</v>
          </cell>
          <cell r="B413" t="str">
            <v>prírodné vedy</v>
          </cell>
          <cell r="C413" t="str">
            <v>vedy o neživej prírode</v>
          </cell>
          <cell r="D413" t="str">
            <v>Petrológia</v>
          </cell>
          <cell r="E413">
            <v>3</v>
          </cell>
          <cell r="F413">
            <v>19</v>
          </cell>
          <cell r="G413">
            <v>0</v>
          </cell>
          <cell r="H413">
            <v>1</v>
          </cell>
        </row>
        <row r="414">
          <cell r="A414">
            <v>401393</v>
          </cell>
          <cell r="B414" t="str">
            <v>prírodné vedy</v>
          </cell>
          <cell r="C414" t="str">
            <v>vedy o neživej prírode</v>
          </cell>
          <cell r="D414" t="str">
            <v>Politická geografia</v>
          </cell>
          <cell r="E414">
            <v>3</v>
          </cell>
          <cell r="F414">
            <v>19</v>
          </cell>
          <cell r="G414">
            <v>0</v>
          </cell>
          <cell r="H414">
            <v>1</v>
          </cell>
        </row>
        <row r="415">
          <cell r="A415">
            <v>401383</v>
          </cell>
          <cell r="B415" t="str">
            <v>prírodné vedy</v>
          </cell>
          <cell r="C415" t="str">
            <v>vedy o neživej prírode</v>
          </cell>
          <cell r="D415" t="str">
            <v>Regionálna geografia</v>
          </cell>
          <cell r="E415">
            <v>3</v>
          </cell>
          <cell r="F415">
            <v>19</v>
          </cell>
          <cell r="G415">
            <v>0</v>
          </cell>
          <cell r="H415">
            <v>1</v>
          </cell>
        </row>
        <row r="416">
          <cell r="A416">
            <v>401333</v>
          </cell>
          <cell r="B416" t="str">
            <v>prírodné vedy</v>
          </cell>
          <cell r="C416" t="str">
            <v>vedy o neživej prírode</v>
          </cell>
          <cell r="D416" t="str">
            <v>Tektonika</v>
          </cell>
          <cell r="E416">
            <v>3</v>
          </cell>
          <cell r="F416">
            <v>19</v>
          </cell>
          <cell r="G416">
            <v>0</v>
          </cell>
          <cell r="H416">
            <v>1</v>
          </cell>
        </row>
        <row r="417">
          <cell r="A417">
            <v>401213</v>
          </cell>
          <cell r="B417" t="str">
            <v>prírodné vedy</v>
          </cell>
          <cell r="C417" t="str">
            <v>vedy o neživej prírode</v>
          </cell>
          <cell r="D417" t="str">
            <v>Teoretická a počítačová chémia</v>
          </cell>
          <cell r="E417">
            <v>3</v>
          </cell>
          <cell r="F417">
            <v>19</v>
          </cell>
          <cell r="G417">
            <v>0</v>
          </cell>
          <cell r="H417">
            <v>1</v>
          </cell>
        </row>
        <row r="418">
          <cell r="A418">
            <v>401133</v>
          </cell>
          <cell r="B418" t="str">
            <v>prírodné vedy</v>
          </cell>
          <cell r="C418" t="str">
            <v>vedy o neživej prírode</v>
          </cell>
          <cell r="D418" t="str">
            <v>Teória vyučovania fyziky</v>
          </cell>
          <cell r="E418">
            <v>3</v>
          </cell>
          <cell r="F418">
            <v>19</v>
          </cell>
          <cell r="G418">
            <v>0</v>
          </cell>
          <cell r="H418">
            <v>1</v>
          </cell>
        </row>
        <row r="419">
          <cell r="A419">
            <v>401023</v>
          </cell>
          <cell r="B419" t="str">
            <v>prírodné vedy</v>
          </cell>
          <cell r="C419" t="str">
            <v>vedy o neživej prírode</v>
          </cell>
          <cell r="D419" t="str">
            <v>Všeobecná fyzika a matematická fyzika</v>
          </cell>
          <cell r="E419">
            <v>3</v>
          </cell>
          <cell r="F419">
            <v>19</v>
          </cell>
          <cell r="G419">
            <v>0</v>
          </cell>
          <cell r="H419">
            <v>1</v>
          </cell>
        </row>
        <row r="420">
          <cell r="A420">
            <v>402083</v>
          </cell>
          <cell r="B420" t="str">
            <v>prírodné vedy</v>
          </cell>
          <cell r="C420" t="str">
            <v>vedy o živej prírode</v>
          </cell>
          <cell r="D420" t="str">
            <v>Antropológia</v>
          </cell>
          <cell r="E420">
            <v>3</v>
          </cell>
          <cell r="F420">
            <v>19</v>
          </cell>
          <cell r="G420">
            <v>0</v>
          </cell>
          <cell r="H420">
            <v>1</v>
          </cell>
        </row>
        <row r="421">
          <cell r="A421">
            <v>402011</v>
          </cell>
          <cell r="B421" t="str">
            <v>prírodné vedy</v>
          </cell>
          <cell r="C421" t="str">
            <v>vedy o živej prírode</v>
          </cell>
          <cell r="D421" t="str">
            <v>Biológia</v>
          </cell>
          <cell r="E421">
            <v>1</v>
          </cell>
          <cell r="F421">
            <v>4</v>
          </cell>
          <cell r="G421">
            <v>1</v>
          </cell>
          <cell r="H421">
            <v>1</v>
          </cell>
        </row>
        <row r="422">
          <cell r="A422">
            <v>402012</v>
          </cell>
          <cell r="B422" t="str">
            <v>prírodné vedy</v>
          </cell>
          <cell r="C422" t="str">
            <v>vedy o živej prírode</v>
          </cell>
          <cell r="D422" t="str">
            <v>Biológia</v>
          </cell>
          <cell r="E422">
            <v>2</v>
          </cell>
          <cell r="F422">
            <v>4</v>
          </cell>
          <cell r="G422">
            <v>1</v>
          </cell>
          <cell r="H422">
            <v>1</v>
          </cell>
        </row>
        <row r="423">
          <cell r="A423">
            <v>402113</v>
          </cell>
          <cell r="B423" t="str">
            <v>prírodné vedy</v>
          </cell>
          <cell r="C423" t="str">
            <v>vedy o živej prírode</v>
          </cell>
          <cell r="D423" t="str">
            <v>Bionika a biomechanika</v>
          </cell>
          <cell r="E423">
            <v>3</v>
          </cell>
          <cell r="F423">
            <v>19</v>
          </cell>
          <cell r="G423">
            <v>0</v>
          </cell>
          <cell r="H423">
            <v>1</v>
          </cell>
        </row>
        <row r="424">
          <cell r="A424">
            <v>402063</v>
          </cell>
          <cell r="B424" t="str">
            <v>prírodné vedy</v>
          </cell>
          <cell r="C424" t="str">
            <v>vedy o živej prírode</v>
          </cell>
          <cell r="D424" t="str">
            <v>Botanika</v>
          </cell>
          <cell r="E424">
            <v>3</v>
          </cell>
          <cell r="F424">
            <v>19</v>
          </cell>
          <cell r="G424">
            <v>0</v>
          </cell>
          <cell r="H424">
            <v>1</v>
          </cell>
        </row>
        <row r="425">
          <cell r="A425">
            <v>402123</v>
          </cell>
          <cell r="B425" t="str">
            <v>prírodné vedy</v>
          </cell>
          <cell r="C425" t="str">
            <v>vedy o živej prírode</v>
          </cell>
          <cell r="D425" t="str">
            <v>Etológia</v>
          </cell>
          <cell r="E425">
            <v>3</v>
          </cell>
          <cell r="F425">
            <v>19</v>
          </cell>
          <cell r="G425">
            <v>0</v>
          </cell>
          <cell r="H425">
            <v>1</v>
          </cell>
        </row>
        <row r="426">
          <cell r="A426">
            <v>402093</v>
          </cell>
          <cell r="B426" t="str">
            <v>prírodné vedy</v>
          </cell>
          <cell r="C426" t="str">
            <v>vedy o živej prírode</v>
          </cell>
          <cell r="D426" t="str">
            <v>Fyziológia rastlín</v>
          </cell>
          <cell r="E426">
            <v>3</v>
          </cell>
          <cell r="F426">
            <v>19</v>
          </cell>
          <cell r="G426">
            <v>0</v>
          </cell>
          <cell r="H426">
            <v>1</v>
          </cell>
        </row>
        <row r="427">
          <cell r="A427">
            <v>402103</v>
          </cell>
          <cell r="B427" t="str">
            <v>prírodné vedy</v>
          </cell>
          <cell r="C427" t="str">
            <v>vedy o živej prírode</v>
          </cell>
          <cell r="D427" t="str">
            <v>Fyziológia živočíchov</v>
          </cell>
          <cell r="E427">
            <v>3</v>
          </cell>
          <cell r="F427">
            <v>19</v>
          </cell>
          <cell r="G427">
            <v>0</v>
          </cell>
          <cell r="H427">
            <v>1</v>
          </cell>
        </row>
        <row r="428">
          <cell r="A428">
            <v>402043</v>
          </cell>
          <cell r="B428" t="str">
            <v>prírodné vedy</v>
          </cell>
          <cell r="C428" t="str">
            <v>vedy o živej prírode</v>
          </cell>
          <cell r="D428" t="str">
            <v>Genetika</v>
          </cell>
          <cell r="E428">
            <v>3</v>
          </cell>
          <cell r="F428">
            <v>19</v>
          </cell>
          <cell r="G428">
            <v>0</v>
          </cell>
          <cell r="H428">
            <v>1</v>
          </cell>
        </row>
        <row r="429">
          <cell r="A429">
            <v>402153</v>
          </cell>
          <cell r="B429" t="str">
            <v>prírodné vedy</v>
          </cell>
          <cell r="C429" t="str">
            <v>vedy o živej prírode</v>
          </cell>
          <cell r="D429" t="str">
            <v>Imunológia</v>
          </cell>
          <cell r="E429">
            <v>3</v>
          </cell>
          <cell r="F429">
            <v>19</v>
          </cell>
          <cell r="G429">
            <v>0</v>
          </cell>
          <cell r="H429">
            <v>1</v>
          </cell>
        </row>
        <row r="430">
          <cell r="A430">
            <v>402073</v>
          </cell>
          <cell r="B430" t="str">
            <v>prírodné vedy</v>
          </cell>
          <cell r="C430" t="str">
            <v>vedy o živej prírode</v>
          </cell>
          <cell r="D430" t="str">
            <v>Mikrobiológia</v>
          </cell>
          <cell r="E430">
            <v>3</v>
          </cell>
          <cell r="F430">
            <v>19</v>
          </cell>
          <cell r="G430">
            <v>0</v>
          </cell>
          <cell r="H430">
            <v>1</v>
          </cell>
        </row>
        <row r="431">
          <cell r="A431">
            <v>402033</v>
          </cell>
          <cell r="B431" t="str">
            <v>prírodné vedy</v>
          </cell>
          <cell r="C431" t="str">
            <v>vedy o živej prírode</v>
          </cell>
          <cell r="D431" t="str">
            <v>Molekulárna biológia</v>
          </cell>
          <cell r="E431">
            <v>3</v>
          </cell>
          <cell r="F431">
            <v>19</v>
          </cell>
          <cell r="G431">
            <v>0</v>
          </cell>
          <cell r="H431">
            <v>1</v>
          </cell>
        </row>
        <row r="432">
          <cell r="A432">
            <v>402023</v>
          </cell>
          <cell r="B432" t="str">
            <v>prírodné vedy</v>
          </cell>
          <cell r="C432" t="str">
            <v>vedy o živej prírode</v>
          </cell>
          <cell r="D432" t="str">
            <v>Molekulárna cytológia</v>
          </cell>
          <cell r="E432">
            <v>3</v>
          </cell>
          <cell r="F432">
            <v>19</v>
          </cell>
          <cell r="G432">
            <v>0</v>
          </cell>
          <cell r="H432">
            <v>1</v>
          </cell>
        </row>
        <row r="433">
          <cell r="A433">
            <v>402163</v>
          </cell>
          <cell r="B433" t="str">
            <v>prírodné vedy</v>
          </cell>
          <cell r="C433" t="str">
            <v>vedy o živej prírode</v>
          </cell>
          <cell r="D433" t="str">
            <v>Neurovedy</v>
          </cell>
          <cell r="E433">
            <v>3</v>
          </cell>
          <cell r="F433">
            <v>19</v>
          </cell>
          <cell r="G433">
            <v>0</v>
          </cell>
          <cell r="H433">
            <v>1</v>
          </cell>
        </row>
        <row r="434">
          <cell r="A434">
            <v>402143</v>
          </cell>
          <cell r="B434" t="str">
            <v>prírodné vedy</v>
          </cell>
          <cell r="C434" t="str">
            <v>vedy o živej prírode</v>
          </cell>
          <cell r="D434" t="str">
            <v>Parazitológia</v>
          </cell>
          <cell r="E434">
            <v>3</v>
          </cell>
          <cell r="F434">
            <v>19</v>
          </cell>
          <cell r="G434">
            <v>0</v>
          </cell>
          <cell r="H434">
            <v>1</v>
          </cell>
        </row>
        <row r="435">
          <cell r="A435">
            <v>402133</v>
          </cell>
          <cell r="B435" t="str">
            <v>prírodné vedy</v>
          </cell>
          <cell r="C435" t="str">
            <v>vedy o živej prírode</v>
          </cell>
          <cell r="D435" t="str">
            <v>Virológia</v>
          </cell>
          <cell r="E435">
            <v>3</v>
          </cell>
          <cell r="F435">
            <v>19</v>
          </cell>
          <cell r="G435">
            <v>0</v>
          </cell>
          <cell r="H435">
            <v>1</v>
          </cell>
        </row>
        <row r="436">
          <cell r="A436">
            <v>402053</v>
          </cell>
          <cell r="B436" t="str">
            <v>prírodné vedy</v>
          </cell>
          <cell r="C436" t="str">
            <v>vedy o živej prírode</v>
          </cell>
          <cell r="D436" t="str">
            <v>Zoológia</v>
          </cell>
          <cell r="E436">
            <v>3</v>
          </cell>
          <cell r="F436">
            <v>19</v>
          </cell>
          <cell r="G436">
            <v>0</v>
          </cell>
          <cell r="H436">
            <v>1</v>
          </cell>
        </row>
        <row r="437">
          <cell r="A437">
            <v>803051</v>
          </cell>
          <cell r="B437" t="str">
            <v>služby</v>
          </cell>
          <cell r="C437" t="str">
            <v>bezpečnostné služby</v>
          </cell>
          <cell r="D437" t="str">
            <v>Bezpečnosť a ochrana zdravia pri práci</v>
          </cell>
          <cell r="E437">
            <v>1</v>
          </cell>
          <cell r="F437">
            <v>4</v>
          </cell>
          <cell r="G437">
            <v>0</v>
          </cell>
          <cell r="H437">
            <v>0</v>
          </cell>
        </row>
        <row r="438">
          <cell r="A438">
            <v>803052</v>
          </cell>
          <cell r="B438" t="str">
            <v>služby</v>
          </cell>
          <cell r="C438" t="str">
            <v>bezpečnostné služby</v>
          </cell>
          <cell r="D438" t="str">
            <v>Bezpečnosť a ochrana zdravia pri práci</v>
          </cell>
          <cell r="E438">
            <v>2</v>
          </cell>
          <cell r="F438">
            <v>4</v>
          </cell>
          <cell r="G438">
            <v>0</v>
          </cell>
          <cell r="H438">
            <v>0</v>
          </cell>
        </row>
        <row r="439">
          <cell r="A439">
            <v>803053</v>
          </cell>
          <cell r="B439" t="str">
            <v>služby</v>
          </cell>
          <cell r="C439" t="str">
            <v>bezpečnostné služby</v>
          </cell>
          <cell r="D439" t="str">
            <v>Bezpečnosť a ochrana zdravia pri práci</v>
          </cell>
          <cell r="E439">
            <v>3</v>
          </cell>
          <cell r="F439">
            <v>19</v>
          </cell>
          <cell r="G439">
            <v>0</v>
          </cell>
          <cell r="H439">
            <v>0</v>
          </cell>
        </row>
        <row r="440">
          <cell r="A440">
            <v>803021</v>
          </cell>
          <cell r="B440" t="str">
            <v>služby</v>
          </cell>
          <cell r="C440" t="str">
            <v>bezpečnostné služby</v>
          </cell>
          <cell r="D440" t="str">
            <v>Bezpečnostné verejno-správne služby</v>
          </cell>
          <cell r="E440">
            <v>1</v>
          </cell>
          <cell r="F440">
            <v>4</v>
          </cell>
          <cell r="G440">
            <v>0</v>
          </cell>
          <cell r="H440">
            <v>0</v>
          </cell>
        </row>
        <row r="441">
          <cell r="A441">
            <v>803022</v>
          </cell>
          <cell r="B441" t="str">
            <v>služby</v>
          </cell>
          <cell r="C441" t="str">
            <v>bezpečnostné služby</v>
          </cell>
          <cell r="D441" t="str">
            <v>Bezpečnostné verejno-správne služby</v>
          </cell>
          <cell r="E441">
            <v>2</v>
          </cell>
          <cell r="F441">
            <v>4</v>
          </cell>
          <cell r="G441">
            <v>0</v>
          </cell>
          <cell r="H441">
            <v>0</v>
          </cell>
        </row>
        <row r="442">
          <cell r="A442">
            <v>803023</v>
          </cell>
          <cell r="B442" t="str">
            <v>služby</v>
          </cell>
          <cell r="C442" t="str">
            <v>bezpečnostné služby</v>
          </cell>
          <cell r="D442" t="str">
            <v>Bezpečnostné verejno-správne služby</v>
          </cell>
          <cell r="E442">
            <v>3</v>
          </cell>
          <cell r="F442">
            <v>19</v>
          </cell>
          <cell r="G442">
            <v>0</v>
          </cell>
          <cell r="H442">
            <v>0</v>
          </cell>
        </row>
        <row r="443">
          <cell r="A443">
            <v>803041</v>
          </cell>
          <cell r="B443" t="str">
            <v>služby</v>
          </cell>
          <cell r="C443" t="str">
            <v>bezpečnostné služby</v>
          </cell>
          <cell r="D443" t="str">
            <v>Kriminalistika a kriminológia</v>
          </cell>
          <cell r="E443">
            <v>1</v>
          </cell>
          <cell r="F443">
            <v>4</v>
          </cell>
          <cell r="G443">
            <v>0</v>
          </cell>
          <cell r="H443">
            <v>0</v>
          </cell>
        </row>
        <row r="444">
          <cell r="A444">
            <v>803042</v>
          </cell>
          <cell r="B444" t="str">
            <v>služby</v>
          </cell>
          <cell r="C444" t="str">
            <v>bezpečnostné služby</v>
          </cell>
          <cell r="D444" t="str">
            <v>Kriminalistika a kriminológia</v>
          </cell>
          <cell r="E444">
            <v>2</v>
          </cell>
          <cell r="F444">
            <v>4</v>
          </cell>
          <cell r="G444">
            <v>0</v>
          </cell>
          <cell r="H444">
            <v>0</v>
          </cell>
        </row>
        <row r="445">
          <cell r="A445">
            <v>803043</v>
          </cell>
          <cell r="B445" t="str">
            <v>služby</v>
          </cell>
          <cell r="C445" t="str">
            <v>bezpečnostné služby</v>
          </cell>
          <cell r="D445" t="str">
            <v>Kriminológia a kriminalistika</v>
          </cell>
          <cell r="E445">
            <v>3</v>
          </cell>
          <cell r="F445">
            <v>20</v>
          </cell>
          <cell r="G445">
            <v>0</v>
          </cell>
          <cell r="H445">
            <v>0</v>
          </cell>
        </row>
        <row r="446">
          <cell r="A446">
            <v>803071</v>
          </cell>
          <cell r="B446" t="str">
            <v>služby</v>
          </cell>
          <cell r="C446" t="str">
            <v>bezpečnostné služby</v>
          </cell>
          <cell r="D446" t="str">
            <v>Občianska bezpečnosť</v>
          </cell>
          <cell r="E446">
            <v>1</v>
          </cell>
          <cell r="F446">
            <v>4</v>
          </cell>
          <cell r="G446">
            <v>0</v>
          </cell>
          <cell r="H446">
            <v>0</v>
          </cell>
        </row>
        <row r="447">
          <cell r="A447">
            <v>803072</v>
          </cell>
          <cell r="B447" t="str">
            <v>služby</v>
          </cell>
          <cell r="C447" t="str">
            <v>bezpečnostné služby</v>
          </cell>
          <cell r="D447" t="str">
            <v>Občianska bezpečnosť</v>
          </cell>
          <cell r="E447">
            <v>2</v>
          </cell>
          <cell r="F447">
            <v>4</v>
          </cell>
          <cell r="G447">
            <v>0</v>
          </cell>
          <cell r="H447">
            <v>0</v>
          </cell>
        </row>
        <row r="448">
          <cell r="A448">
            <v>803073</v>
          </cell>
          <cell r="B448" t="str">
            <v>služby</v>
          </cell>
          <cell r="C448" t="str">
            <v>bezpečnostné služby</v>
          </cell>
          <cell r="D448" t="str">
            <v>Občianska bezpečnosť</v>
          </cell>
          <cell r="E448">
            <v>3</v>
          </cell>
          <cell r="F448">
            <v>19</v>
          </cell>
          <cell r="G448">
            <v>0</v>
          </cell>
          <cell r="H448">
            <v>0</v>
          </cell>
        </row>
        <row r="449">
          <cell r="A449">
            <v>803011</v>
          </cell>
          <cell r="B449" t="str">
            <v>služby</v>
          </cell>
          <cell r="C449" t="str">
            <v>bezpečnostné služby</v>
          </cell>
          <cell r="D449" t="str">
            <v>Ochrana osôb a majetku</v>
          </cell>
          <cell r="E449">
            <v>1</v>
          </cell>
          <cell r="F449">
            <v>4</v>
          </cell>
          <cell r="G449">
            <v>0</v>
          </cell>
          <cell r="H449">
            <v>0</v>
          </cell>
        </row>
        <row r="450">
          <cell r="A450">
            <v>803012</v>
          </cell>
          <cell r="B450" t="str">
            <v>služby</v>
          </cell>
          <cell r="C450" t="str">
            <v>bezpečnostné služby</v>
          </cell>
          <cell r="D450" t="str">
            <v>Ochrana osôb a majetku</v>
          </cell>
          <cell r="E450">
            <v>2</v>
          </cell>
          <cell r="F450">
            <v>4</v>
          </cell>
          <cell r="G450">
            <v>0</v>
          </cell>
          <cell r="H450">
            <v>0</v>
          </cell>
        </row>
        <row r="451">
          <cell r="A451">
            <v>803013</v>
          </cell>
          <cell r="B451" t="str">
            <v>služby</v>
          </cell>
          <cell r="C451" t="str">
            <v>bezpečnostné služby</v>
          </cell>
          <cell r="D451" t="str">
            <v>Ochrana osôb a majetku</v>
          </cell>
          <cell r="E451">
            <v>3</v>
          </cell>
          <cell r="F451">
            <v>19</v>
          </cell>
          <cell r="G451">
            <v>0</v>
          </cell>
          <cell r="H451">
            <v>0</v>
          </cell>
        </row>
        <row r="452">
          <cell r="A452">
            <v>803033</v>
          </cell>
          <cell r="B452" t="str">
            <v>služby</v>
          </cell>
          <cell r="C452" t="str">
            <v>bezpečnostné služby</v>
          </cell>
          <cell r="D452" t="str">
            <v>Teória policajných vied</v>
          </cell>
          <cell r="E452">
            <v>3</v>
          </cell>
          <cell r="F452">
            <v>20</v>
          </cell>
          <cell r="G452">
            <v>0</v>
          </cell>
          <cell r="H452">
            <v>0</v>
          </cell>
        </row>
        <row r="453">
          <cell r="A453">
            <v>803061</v>
          </cell>
          <cell r="B453" t="str">
            <v>služby</v>
          </cell>
          <cell r="C453" t="str">
            <v>bezpečnostné služby</v>
          </cell>
          <cell r="D453" t="str">
            <v>Záchranné služby</v>
          </cell>
          <cell r="E453">
            <v>1</v>
          </cell>
          <cell r="F453">
            <v>4</v>
          </cell>
          <cell r="G453">
            <v>0</v>
          </cell>
          <cell r="H453">
            <v>0</v>
          </cell>
        </row>
        <row r="454">
          <cell r="A454">
            <v>803062</v>
          </cell>
          <cell r="B454" t="str">
            <v>služby</v>
          </cell>
          <cell r="C454" t="str">
            <v>bezpečnostné služby</v>
          </cell>
          <cell r="D454" t="str">
            <v>Záchranné služby</v>
          </cell>
          <cell r="E454">
            <v>2</v>
          </cell>
          <cell r="F454">
            <v>4</v>
          </cell>
          <cell r="G454">
            <v>0</v>
          </cell>
          <cell r="H454">
            <v>0</v>
          </cell>
        </row>
        <row r="455">
          <cell r="A455">
            <v>803063</v>
          </cell>
          <cell r="B455" t="str">
            <v>služby</v>
          </cell>
          <cell r="C455" t="str">
            <v>bezpečnostné služby</v>
          </cell>
          <cell r="D455" t="str">
            <v>Záchranné služby</v>
          </cell>
          <cell r="E455">
            <v>3</v>
          </cell>
          <cell r="F455">
            <v>19</v>
          </cell>
          <cell r="G455">
            <v>0</v>
          </cell>
          <cell r="H455">
            <v>0</v>
          </cell>
        </row>
        <row r="456">
          <cell r="A456">
            <v>802011</v>
          </cell>
          <cell r="B456" t="str">
            <v>služby</v>
          </cell>
          <cell r="C456" t="str">
            <v>dopravné a poštové služby</v>
          </cell>
          <cell r="D456" t="str">
            <v>Dopravné služby</v>
          </cell>
          <cell r="E456">
            <v>1</v>
          </cell>
          <cell r="F456">
            <v>4</v>
          </cell>
          <cell r="G456">
            <v>0</v>
          </cell>
          <cell r="H456">
            <v>0</v>
          </cell>
        </row>
        <row r="457">
          <cell r="A457">
            <v>802012</v>
          </cell>
          <cell r="B457" t="str">
            <v>služby</v>
          </cell>
          <cell r="C457" t="str">
            <v>dopravné a poštové služby</v>
          </cell>
          <cell r="D457" t="str">
            <v>Dopravné služby</v>
          </cell>
          <cell r="E457">
            <v>2</v>
          </cell>
          <cell r="F457">
            <v>4</v>
          </cell>
          <cell r="G457">
            <v>0</v>
          </cell>
          <cell r="H457">
            <v>0</v>
          </cell>
        </row>
        <row r="458">
          <cell r="A458">
            <v>802013</v>
          </cell>
          <cell r="B458" t="str">
            <v>služby</v>
          </cell>
          <cell r="C458" t="str">
            <v>dopravné a poštové služby</v>
          </cell>
          <cell r="D458" t="str">
            <v>Dopravné služby</v>
          </cell>
          <cell r="E458">
            <v>3</v>
          </cell>
          <cell r="F458">
            <v>19</v>
          </cell>
          <cell r="G458">
            <v>0</v>
          </cell>
          <cell r="H458">
            <v>0</v>
          </cell>
        </row>
        <row r="459">
          <cell r="A459">
            <v>802021</v>
          </cell>
          <cell r="B459" t="str">
            <v>služby</v>
          </cell>
          <cell r="C459" t="str">
            <v>dopravné a poštové služby</v>
          </cell>
          <cell r="D459" t="str">
            <v>Poštové služby</v>
          </cell>
          <cell r="E459">
            <v>1</v>
          </cell>
          <cell r="F459">
            <v>4</v>
          </cell>
          <cell r="G459">
            <v>0</v>
          </cell>
          <cell r="H459">
            <v>0</v>
          </cell>
        </row>
        <row r="460">
          <cell r="A460">
            <v>802022</v>
          </cell>
          <cell r="B460" t="str">
            <v>služby</v>
          </cell>
          <cell r="C460" t="str">
            <v>dopravné a poštové služby</v>
          </cell>
          <cell r="D460" t="str">
            <v>Poštové služby</v>
          </cell>
          <cell r="E460">
            <v>2</v>
          </cell>
          <cell r="F460">
            <v>4</v>
          </cell>
          <cell r="G460">
            <v>0</v>
          </cell>
          <cell r="H460">
            <v>0</v>
          </cell>
        </row>
        <row r="461">
          <cell r="A461">
            <v>802023</v>
          </cell>
          <cell r="B461" t="str">
            <v>služby</v>
          </cell>
          <cell r="C461" t="str">
            <v>dopravné a poštové služby</v>
          </cell>
          <cell r="D461" t="str">
            <v>Poštové služby</v>
          </cell>
          <cell r="E461">
            <v>3</v>
          </cell>
          <cell r="F461">
            <v>19</v>
          </cell>
          <cell r="G461">
            <v>0</v>
          </cell>
          <cell r="H461">
            <v>0</v>
          </cell>
        </row>
        <row r="462">
          <cell r="A462">
            <v>805011</v>
          </cell>
          <cell r="B462" t="str">
            <v>služby</v>
          </cell>
          <cell r="C462" t="str">
            <v>logistika</v>
          </cell>
          <cell r="D462" t="str">
            <v>Logistika</v>
          </cell>
          <cell r="E462">
            <v>1</v>
          </cell>
          <cell r="F462">
            <v>4</v>
          </cell>
          <cell r="G462">
            <v>0</v>
          </cell>
          <cell r="H462">
            <v>0</v>
          </cell>
        </row>
        <row r="463">
          <cell r="A463">
            <v>805012</v>
          </cell>
          <cell r="B463" t="str">
            <v>služby</v>
          </cell>
          <cell r="C463" t="str">
            <v>logistika</v>
          </cell>
          <cell r="D463" t="str">
            <v>Logistika</v>
          </cell>
          <cell r="E463">
            <v>2</v>
          </cell>
          <cell r="F463">
            <v>4</v>
          </cell>
          <cell r="G463">
            <v>0</v>
          </cell>
          <cell r="H463">
            <v>0</v>
          </cell>
        </row>
        <row r="464">
          <cell r="A464">
            <v>805013</v>
          </cell>
          <cell r="B464" t="str">
            <v>služby</v>
          </cell>
          <cell r="C464" t="str">
            <v>logistika</v>
          </cell>
          <cell r="D464" t="str">
            <v>Logistika</v>
          </cell>
          <cell r="E464">
            <v>3</v>
          </cell>
          <cell r="F464">
            <v>19</v>
          </cell>
          <cell r="G464">
            <v>0</v>
          </cell>
          <cell r="H464">
            <v>0</v>
          </cell>
        </row>
        <row r="465">
          <cell r="A465">
            <v>804021</v>
          </cell>
          <cell r="B465" t="str">
            <v>služby</v>
          </cell>
          <cell r="C465" t="str">
            <v>obrana a vojenstvo</v>
          </cell>
          <cell r="D465" t="str">
            <v>Ekonomika a manažment obranných zdrojov</v>
          </cell>
          <cell r="E465">
            <v>1</v>
          </cell>
          <cell r="F465">
            <v>4</v>
          </cell>
          <cell r="G465">
            <v>0</v>
          </cell>
          <cell r="H465">
            <v>0</v>
          </cell>
        </row>
        <row r="466">
          <cell r="A466">
            <v>804022</v>
          </cell>
          <cell r="B466" t="str">
            <v>služby</v>
          </cell>
          <cell r="C466" t="str">
            <v>obrana a vojenstvo</v>
          </cell>
          <cell r="D466" t="str">
            <v>Ekonomika a manažment obranných zdrojov</v>
          </cell>
          <cell r="E466">
            <v>2</v>
          </cell>
          <cell r="F466">
            <v>4</v>
          </cell>
          <cell r="G466">
            <v>0</v>
          </cell>
          <cell r="H466">
            <v>0</v>
          </cell>
        </row>
        <row r="467">
          <cell r="A467">
            <v>804023</v>
          </cell>
          <cell r="B467" t="str">
            <v>služby</v>
          </cell>
          <cell r="C467" t="str">
            <v>obrana a vojenstvo</v>
          </cell>
          <cell r="D467" t="str">
            <v>Ekonomika a manažment obranných zdrojov</v>
          </cell>
          <cell r="E467">
            <v>3</v>
          </cell>
          <cell r="F467">
            <v>19</v>
          </cell>
          <cell r="G467">
            <v>0</v>
          </cell>
          <cell r="H467">
            <v>0</v>
          </cell>
        </row>
        <row r="468">
          <cell r="A468">
            <v>804011</v>
          </cell>
          <cell r="B468" t="str">
            <v>služby</v>
          </cell>
          <cell r="C468" t="str">
            <v>obrana a vojenstvo</v>
          </cell>
          <cell r="D468" t="str">
            <v>Manažment vojenských systémov</v>
          </cell>
          <cell r="E468">
            <v>1</v>
          </cell>
          <cell r="F468">
            <v>4</v>
          </cell>
          <cell r="G468">
            <v>0</v>
          </cell>
          <cell r="H468">
            <v>0</v>
          </cell>
        </row>
        <row r="469">
          <cell r="A469">
            <v>804012</v>
          </cell>
          <cell r="B469" t="str">
            <v>služby</v>
          </cell>
          <cell r="C469" t="str">
            <v>obrana a vojenstvo</v>
          </cell>
          <cell r="D469" t="str">
            <v>Manažment vojenských systémov</v>
          </cell>
          <cell r="E469">
            <v>2</v>
          </cell>
          <cell r="F469">
            <v>4</v>
          </cell>
          <cell r="G469">
            <v>0</v>
          </cell>
          <cell r="H469">
            <v>0</v>
          </cell>
        </row>
        <row r="470">
          <cell r="A470">
            <v>804013</v>
          </cell>
          <cell r="B470" t="str">
            <v>služby</v>
          </cell>
          <cell r="C470" t="str">
            <v>obrana a vojenstvo</v>
          </cell>
          <cell r="D470" t="str">
            <v>Manažment vojenských systémov</v>
          </cell>
          <cell r="E470">
            <v>3</v>
          </cell>
          <cell r="F470">
            <v>19</v>
          </cell>
          <cell r="G470">
            <v>0</v>
          </cell>
          <cell r="H470">
            <v>0</v>
          </cell>
        </row>
        <row r="471">
          <cell r="A471">
            <v>804041</v>
          </cell>
          <cell r="B471" t="str">
            <v>služby</v>
          </cell>
          <cell r="C471" t="str">
            <v>obrana a vojenstvo</v>
          </cell>
          <cell r="D471" t="str">
            <v>Národná a medzinárodná bezpečnosť</v>
          </cell>
          <cell r="E471">
            <v>1</v>
          </cell>
          <cell r="F471">
            <v>9</v>
          </cell>
          <cell r="G471">
            <v>0</v>
          </cell>
          <cell r="H471">
            <v>0</v>
          </cell>
        </row>
        <row r="472">
          <cell r="A472">
            <v>804042</v>
          </cell>
          <cell r="B472" t="str">
            <v>služby</v>
          </cell>
          <cell r="C472" t="str">
            <v>obrana a vojenstvo</v>
          </cell>
          <cell r="D472" t="str">
            <v>Národná a medzinárodná bezpečnosť</v>
          </cell>
          <cell r="E472">
            <v>2</v>
          </cell>
          <cell r="F472">
            <v>9</v>
          </cell>
          <cell r="G472">
            <v>0</v>
          </cell>
          <cell r="H472">
            <v>0</v>
          </cell>
        </row>
        <row r="473">
          <cell r="A473">
            <v>804043</v>
          </cell>
          <cell r="B473" t="str">
            <v>služby</v>
          </cell>
          <cell r="C473" t="str">
            <v>obrana a vojenstvo</v>
          </cell>
          <cell r="D473" t="str">
            <v>Národná a medzinárodná bezpečnosť</v>
          </cell>
          <cell r="E473">
            <v>3</v>
          </cell>
          <cell r="F473">
            <v>19</v>
          </cell>
          <cell r="G473">
            <v>0</v>
          </cell>
          <cell r="H473">
            <v>0</v>
          </cell>
        </row>
        <row r="474">
          <cell r="A474">
            <v>804053</v>
          </cell>
          <cell r="B474" t="str">
            <v>služby</v>
          </cell>
          <cell r="C474" t="str">
            <v>obrana a vojenstvo</v>
          </cell>
          <cell r="D474" t="str">
            <v>Operačné a bojové použitie ozbrojených síl</v>
          </cell>
          <cell r="E474">
            <v>3</v>
          </cell>
          <cell r="F474">
            <v>19</v>
          </cell>
          <cell r="G474">
            <v>0</v>
          </cell>
          <cell r="H474">
            <v>0</v>
          </cell>
        </row>
        <row r="475">
          <cell r="A475">
            <v>804073</v>
          </cell>
          <cell r="B475" t="str">
            <v>služby</v>
          </cell>
          <cell r="C475" t="str">
            <v>obrana a vojenstvo</v>
          </cell>
          <cell r="D475" t="str">
            <v>Vojenská logistika</v>
          </cell>
          <cell r="E475">
            <v>3</v>
          </cell>
          <cell r="F475">
            <v>19</v>
          </cell>
          <cell r="G475">
            <v>0</v>
          </cell>
          <cell r="H475">
            <v>0</v>
          </cell>
        </row>
        <row r="476">
          <cell r="A476">
            <v>804061</v>
          </cell>
          <cell r="B476" t="str">
            <v>služby</v>
          </cell>
          <cell r="C476" t="str">
            <v>obrana a vojenstvo</v>
          </cell>
          <cell r="D476" t="str">
            <v>Vojenské spojovacie a informačné systémy</v>
          </cell>
          <cell r="E476">
            <v>1</v>
          </cell>
          <cell r="F476">
            <v>4</v>
          </cell>
          <cell r="G476">
            <v>0</v>
          </cell>
          <cell r="H476">
            <v>0</v>
          </cell>
        </row>
        <row r="477">
          <cell r="A477">
            <v>804062</v>
          </cell>
          <cell r="B477" t="str">
            <v>služby</v>
          </cell>
          <cell r="C477" t="str">
            <v>obrana a vojenstvo</v>
          </cell>
          <cell r="D477" t="str">
            <v>Vojenské spojovacie a informačné systémy</v>
          </cell>
          <cell r="E477">
            <v>2</v>
          </cell>
          <cell r="F477">
            <v>4</v>
          </cell>
          <cell r="G477">
            <v>0</v>
          </cell>
          <cell r="H477">
            <v>0</v>
          </cell>
        </row>
        <row r="478">
          <cell r="A478">
            <v>804063</v>
          </cell>
          <cell r="B478" t="str">
            <v>služby</v>
          </cell>
          <cell r="C478" t="str">
            <v>obrana a vojenstvo</v>
          </cell>
          <cell r="D478" t="str">
            <v>Vojenské spojovacie a informačné systémy</v>
          </cell>
          <cell r="E478">
            <v>3</v>
          </cell>
          <cell r="F478">
            <v>19</v>
          </cell>
          <cell r="G478">
            <v>0</v>
          </cell>
          <cell r="H478">
            <v>0</v>
          </cell>
        </row>
        <row r="479">
          <cell r="A479">
            <v>804031</v>
          </cell>
          <cell r="B479" t="str">
            <v>služby</v>
          </cell>
          <cell r="C479" t="str">
            <v>obrana a vojenstvo</v>
          </cell>
          <cell r="D479" t="str">
            <v>Výzbroj a technika ozbrojených síl</v>
          </cell>
          <cell r="E479">
            <v>1</v>
          </cell>
          <cell r="F479">
            <v>4</v>
          </cell>
          <cell r="G479">
            <v>0</v>
          </cell>
          <cell r="H479">
            <v>0</v>
          </cell>
        </row>
        <row r="480">
          <cell r="A480">
            <v>804032</v>
          </cell>
          <cell r="B480" t="str">
            <v>služby</v>
          </cell>
          <cell r="C480" t="str">
            <v>obrana a vojenstvo</v>
          </cell>
          <cell r="D480" t="str">
            <v>Výzbroj a technika ozbrojených síl</v>
          </cell>
          <cell r="E480">
            <v>2</v>
          </cell>
          <cell r="F480">
            <v>4</v>
          </cell>
          <cell r="G480">
            <v>0</v>
          </cell>
          <cell r="H480">
            <v>0</v>
          </cell>
        </row>
        <row r="481">
          <cell r="A481">
            <v>804033</v>
          </cell>
          <cell r="B481" t="str">
            <v>služby</v>
          </cell>
          <cell r="C481" t="str">
            <v>obrana a vojenstvo</v>
          </cell>
          <cell r="D481" t="str">
            <v>Výzbroj a technika ozbrojených síl</v>
          </cell>
          <cell r="E481">
            <v>3</v>
          </cell>
          <cell r="F481">
            <v>19</v>
          </cell>
          <cell r="G481">
            <v>0</v>
          </cell>
          <cell r="H481">
            <v>0</v>
          </cell>
        </row>
        <row r="482">
          <cell r="A482">
            <v>801011</v>
          </cell>
          <cell r="B482" t="str">
            <v>služby</v>
          </cell>
          <cell r="C482" t="str">
            <v>osobné služby</v>
          </cell>
          <cell r="D482" t="str">
            <v>Cestovný ruch</v>
          </cell>
          <cell r="E482">
            <v>1</v>
          </cell>
          <cell r="F482">
            <v>9</v>
          </cell>
          <cell r="G482">
            <v>0</v>
          </cell>
          <cell r="H482">
            <v>0</v>
          </cell>
        </row>
        <row r="483">
          <cell r="A483">
            <v>801012</v>
          </cell>
          <cell r="B483" t="str">
            <v>služby</v>
          </cell>
          <cell r="C483" t="str">
            <v>osobné služby</v>
          </cell>
          <cell r="D483" t="str">
            <v>Cestovný ruch</v>
          </cell>
          <cell r="E483">
            <v>2</v>
          </cell>
          <cell r="F483">
            <v>9</v>
          </cell>
          <cell r="G483">
            <v>0</v>
          </cell>
          <cell r="H483">
            <v>0</v>
          </cell>
        </row>
        <row r="484">
          <cell r="A484">
            <v>801013</v>
          </cell>
          <cell r="B484" t="str">
            <v>služby</v>
          </cell>
          <cell r="C484" t="str">
            <v>osobné služby</v>
          </cell>
          <cell r="D484" t="str">
            <v>Cestovný ruch</v>
          </cell>
          <cell r="E484">
            <v>3</v>
          </cell>
          <cell r="F484">
            <v>20</v>
          </cell>
          <cell r="G484">
            <v>0</v>
          </cell>
          <cell r="H484">
            <v>0</v>
          </cell>
        </row>
        <row r="485">
          <cell r="A485">
            <v>801021</v>
          </cell>
          <cell r="B485" t="str">
            <v>služby</v>
          </cell>
          <cell r="C485" t="str">
            <v>osobné služby</v>
          </cell>
          <cell r="D485" t="str">
            <v>Šport</v>
          </cell>
          <cell r="E485">
            <v>1</v>
          </cell>
          <cell r="F485">
            <v>7</v>
          </cell>
          <cell r="G485">
            <v>0</v>
          </cell>
          <cell r="H485">
            <v>0</v>
          </cell>
        </row>
        <row r="486">
          <cell r="A486">
            <v>801022</v>
          </cell>
          <cell r="B486" t="str">
            <v>služby</v>
          </cell>
          <cell r="C486" t="str">
            <v>osobné služby</v>
          </cell>
          <cell r="D486" t="str">
            <v>Šport</v>
          </cell>
          <cell r="E486">
            <v>2</v>
          </cell>
          <cell r="F486">
            <v>7</v>
          </cell>
          <cell r="G486">
            <v>0</v>
          </cell>
          <cell r="H486">
            <v>0</v>
          </cell>
        </row>
        <row r="487">
          <cell r="A487">
            <v>801033</v>
          </cell>
          <cell r="B487" t="str">
            <v>služby</v>
          </cell>
          <cell r="C487" t="str">
            <v>osobné služby</v>
          </cell>
          <cell r="D487" t="str">
            <v>Športová edukológia</v>
          </cell>
          <cell r="E487">
            <v>3</v>
          </cell>
          <cell r="F487">
            <v>20</v>
          </cell>
          <cell r="G487">
            <v>0</v>
          </cell>
          <cell r="H487">
            <v>0</v>
          </cell>
        </row>
        <row r="488">
          <cell r="A488">
            <v>801043</v>
          </cell>
          <cell r="B488" t="str">
            <v>služby</v>
          </cell>
          <cell r="C488" t="str">
            <v>osobné služby</v>
          </cell>
          <cell r="D488" t="str">
            <v>Športová humanistika</v>
          </cell>
          <cell r="E488">
            <v>3</v>
          </cell>
          <cell r="F488">
            <v>20</v>
          </cell>
          <cell r="G488">
            <v>0</v>
          </cell>
          <cell r="H488">
            <v>0</v>
          </cell>
        </row>
        <row r="489">
          <cell r="A489">
            <v>801053</v>
          </cell>
          <cell r="B489" t="str">
            <v>služby</v>
          </cell>
          <cell r="C489" t="str">
            <v>osobné služby</v>
          </cell>
          <cell r="D489" t="str">
            <v>Športová kinantropológia</v>
          </cell>
          <cell r="E489">
            <v>3</v>
          </cell>
          <cell r="F489">
            <v>20</v>
          </cell>
          <cell r="G489">
            <v>0</v>
          </cell>
          <cell r="H489">
            <v>0</v>
          </cell>
        </row>
        <row r="490">
          <cell r="A490">
            <v>303023</v>
          </cell>
          <cell r="B490" t="str">
            <v>sociálne, ekonomické a právne vedy</v>
          </cell>
          <cell r="C490" t="str">
            <v>ekonómia a manažment</v>
          </cell>
          <cell r="D490" t="str">
            <v>Dejiny národného hospodárstva</v>
          </cell>
          <cell r="E490">
            <v>3</v>
          </cell>
          <cell r="F490">
            <v>20</v>
          </cell>
          <cell r="G490">
            <v>0</v>
          </cell>
          <cell r="H490">
            <v>0</v>
          </cell>
        </row>
        <row r="491">
          <cell r="A491">
            <v>303253</v>
          </cell>
          <cell r="B491" t="str">
            <v>sociálne, ekonomické a právne vedy</v>
          </cell>
          <cell r="C491" t="str">
            <v>ekonómia a manažment</v>
          </cell>
          <cell r="D491" t="str">
            <v>Ekonometria a operačný výskum</v>
          </cell>
          <cell r="E491">
            <v>3</v>
          </cell>
          <cell r="F491">
            <v>20</v>
          </cell>
          <cell r="G491">
            <v>0</v>
          </cell>
          <cell r="H491">
            <v>0</v>
          </cell>
        </row>
        <row r="492">
          <cell r="A492">
            <v>303033</v>
          </cell>
          <cell r="B492" t="str">
            <v>sociálne, ekonomické a právne vedy</v>
          </cell>
          <cell r="C492" t="str">
            <v>ekonómia a manažment</v>
          </cell>
          <cell r="D492" t="str">
            <v>Ekonomická teória</v>
          </cell>
          <cell r="E492">
            <v>3</v>
          </cell>
          <cell r="F492">
            <v>20</v>
          </cell>
          <cell r="G492">
            <v>0</v>
          </cell>
          <cell r="H492">
            <v>0</v>
          </cell>
        </row>
        <row r="493">
          <cell r="A493">
            <v>303161</v>
          </cell>
          <cell r="B493" t="str">
            <v>sociálne, ekonomické a právne vedy</v>
          </cell>
          <cell r="C493" t="str">
            <v>ekonómia a manažment</v>
          </cell>
          <cell r="D493" t="str">
            <v>Ekonomika a manažment podniku</v>
          </cell>
          <cell r="E493">
            <v>1</v>
          </cell>
          <cell r="F493">
            <v>9</v>
          </cell>
          <cell r="G493">
            <v>0</v>
          </cell>
          <cell r="H493">
            <v>0</v>
          </cell>
        </row>
        <row r="494">
          <cell r="A494">
            <v>303162</v>
          </cell>
          <cell r="B494" t="str">
            <v>sociálne, ekonomické a právne vedy</v>
          </cell>
          <cell r="C494" t="str">
            <v>ekonómia a manažment</v>
          </cell>
          <cell r="D494" t="str">
            <v>Ekonomika a manažment podniku</v>
          </cell>
          <cell r="E494">
            <v>2</v>
          </cell>
          <cell r="F494">
            <v>9</v>
          </cell>
          <cell r="G494">
            <v>0</v>
          </cell>
          <cell r="H494">
            <v>0</v>
          </cell>
        </row>
        <row r="495">
          <cell r="A495">
            <v>303163</v>
          </cell>
          <cell r="B495" t="str">
            <v>sociálne, ekonomické a právne vedy</v>
          </cell>
          <cell r="C495" t="str">
            <v>ekonómia a manažment</v>
          </cell>
          <cell r="D495" t="str">
            <v>Ekonomika a manažment podniku</v>
          </cell>
          <cell r="E495">
            <v>3</v>
          </cell>
          <cell r="F495">
            <v>20</v>
          </cell>
          <cell r="G495">
            <v>0</v>
          </cell>
          <cell r="H495">
            <v>0</v>
          </cell>
        </row>
        <row r="496">
          <cell r="A496">
            <v>303213</v>
          </cell>
          <cell r="B496" t="str">
            <v>sociálne, ekonomické a právne vedy</v>
          </cell>
          <cell r="C496" t="str">
            <v>ekonómia a manažment</v>
          </cell>
          <cell r="D496" t="str">
            <v>Ekonomika a riadenie podnikov</v>
          </cell>
          <cell r="E496">
            <v>3</v>
          </cell>
          <cell r="F496">
            <v>20</v>
          </cell>
          <cell r="G496">
            <v>0</v>
          </cell>
          <cell r="H496">
            <v>0</v>
          </cell>
        </row>
        <row r="497">
          <cell r="A497">
            <v>303073</v>
          </cell>
          <cell r="B497" t="str">
            <v>sociálne, ekonomické a právne vedy</v>
          </cell>
          <cell r="C497" t="str">
            <v>ekonómia a manažment</v>
          </cell>
          <cell r="D497" t="str">
            <v>Financie</v>
          </cell>
          <cell r="E497">
            <v>3</v>
          </cell>
          <cell r="F497">
            <v>20</v>
          </cell>
          <cell r="G497">
            <v>0</v>
          </cell>
          <cell r="H497">
            <v>0</v>
          </cell>
        </row>
        <row r="498">
          <cell r="A498">
            <v>303061</v>
          </cell>
          <cell r="B498" t="str">
            <v>sociálne, ekonomické a právne vedy</v>
          </cell>
          <cell r="C498" t="str">
            <v>ekonómia a manažment</v>
          </cell>
          <cell r="D498" t="str">
            <v>Financie, bankovníctvo a investovanie</v>
          </cell>
          <cell r="E498">
            <v>1</v>
          </cell>
          <cell r="F498">
            <v>9</v>
          </cell>
          <cell r="G498">
            <v>0</v>
          </cell>
          <cell r="H498">
            <v>0</v>
          </cell>
        </row>
        <row r="499">
          <cell r="A499">
            <v>303062</v>
          </cell>
          <cell r="B499" t="str">
            <v>sociálne, ekonomické a právne vedy</v>
          </cell>
          <cell r="C499" t="str">
            <v>ekonómia a manažment</v>
          </cell>
          <cell r="D499" t="str">
            <v>Financie, bankovníctvo a investovanie</v>
          </cell>
          <cell r="E499">
            <v>2</v>
          </cell>
          <cell r="F499">
            <v>9</v>
          </cell>
          <cell r="G499">
            <v>0</v>
          </cell>
          <cell r="H499">
            <v>0</v>
          </cell>
        </row>
        <row r="500">
          <cell r="A500">
            <v>303131</v>
          </cell>
          <cell r="B500" t="str">
            <v>sociálne, ekonomické a právne vedy</v>
          </cell>
          <cell r="C500" t="str">
            <v>ekonómia a manažment</v>
          </cell>
          <cell r="D500" t="str">
            <v>Finančný manažment</v>
          </cell>
          <cell r="E500">
            <v>1</v>
          </cell>
          <cell r="F500">
            <v>9</v>
          </cell>
          <cell r="G500">
            <v>0</v>
          </cell>
          <cell r="H500">
            <v>0</v>
          </cell>
        </row>
        <row r="501">
          <cell r="A501">
            <v>303132</v>
          </cell>
          <cell r="B501" t="str">
            <v>sociálne, ekonomické a právne vedy</v>
          </cell>
          <cell r="C501" t="str">
            <v>ekonómia a manažment</v>
          </cell>
          <cell r="D501" t="str">
            <v>Finančný manažment</v>
          </cell>
          <cell r="E501">
            <v>2</v>
          </cell>
          <cell r="F501">
            <v>9</v>
          </cell>
          <cell r="G501">
            <v>0</v>
          </cell>
          <cell r="H501">
            <v>0</v>
          </cell>
        </row>
        <row r="502">
          <cell r="A502">
            <v>303133</v>
          </cell>
          <cell r="B502" t="str">
            <v>sociálne, ekonomické a právne vedy</v>
          </cell>
          <cell r="C502" t="str">
            <v>ekonómia a manažment</v>
          </cell>
          <cell r="D502" t="str">
            <v>Finančný manažment</v>
          </cell>
          <cell r="E502">
            <v>3</v>
          </cell>
          <cell r="F502">
            <v>20</v>
          </cell>
          <cell r="G502">
            <v>0</v>
          </cell>
          <cell r="H502">
            <v>0</v>
          </cell>
        </row>
        <row r="503">
          <cell r="A503">
            <v>303241</v>
          </cell>
          <cell r="B503" t="str">
            <v>sociálne, ekonomické a právne vedy</v>
          </cell>
          <cell r="C503" t="str">
            <v>ekonómia a manažment</v>
          </cell>
          <cell r="D503" t="str">
            <v>Kvantitatívne metódy v ekonómii</v>
          </cell>
          <cell r="E503">
            <v>1</v>
          </cell>
          <cell r="F503">
            <v>9</v>
          </cell>
          <cell r="G503">
            <v>0</v>
          </cell>
          <cell r="H503">
            <v>0</v>
          </cell>
        </row>
        <row r="504">
          <cell r="A504">
            <v>303242</v>
          </cell>
          <cell r="B504" t="str">
            <v>sociálne, ekonomické a právne vedy</v>
          </cell>
          <cell r="C504" t="str">
            <v>ekonómia a manažment</v>
          </cell>
          <cell r="D504" t="str">
            <v>Kvantitatívne metódy v ekonómii</v>
          </cell>
          <cell r="E504">
            <v>2</v>
          </cell>
          <cell r="F504">
            <v>9</v>
          </cell>
          <cell r="G504">
            <v>0</v>
          </cell>
          <cell r="H504">
            <v>0</v>
          </cell>
        </row>
        <row r="505">
          <cell r="A505">
            <v>303243</v>
          </cell>
          <cell r="B505" t="str">
            <v>sociálne, ekonomické a právne vedy</v>
          </cell>
          <cell r="C505" t="str">
            <v>ekonómia a manažment</v>
          </cell>
          <cell r="D505" t="str">
            <v>Kvantitatívne metódy v ekonómii</v>
          </cell>
          <cell r="E505">
            <v>3</v>
          </cell>
          <cell r="F505">
            <v>20</v>
          </cell>
          <cell r="G505">
            <v>0</v>
          </cell>
          <cell r="H505">
            <v>0</v>
          </cell>
        </row>
        <row r="506">
          <cell r="A506">
            <v>303141</v>
          </cell>
          <cell r="B506" t="str">
            <v>sociálne, ekonomické a právne vedy</v>
          </cell>
          <cell r="C506" t="str">
            <v>ekonómia a manažment</v>
          </cell>
          <cell r="D506" t="str">
            <v>Ľudské zdroje a personálny manažment</v>
          </cell>
          <cell r="E506">
            <v>1</v>
          </cell>
          <cell r="F506">
            <v>9</v>
          </cell>
          <cell r="G506">
            <v>0</v>
          </cell>
          <cell r="H506">
            <v>0</v>
          </cell>
        </row>
        <row r="507">
          <cell r="A507">
            <v>303142</v>
          </cell>
          <cell r="B507" t="str">
            <v>sociálne, ekonomické a právne vedy</v>
          </cell>
          <cell r="C507" t="str">
            <v>ekonómia a manažment</v>
          </cell>
          <cell r="D507" t="str">
            <v>Ľudské zdroje a personálny manažment</v>
          </cell>
          <cell r="E507">
            <v>2</v>
          </cell>
          <cell r="F507">
            <v>9</v>
          </cell>
          <cell r="G507">
            <v>0</v>
          </cell>
          <cell r="H507">
            <v>0</v>
          </cell>
        </row>
        <row r="508">
          <cell r="A508">
            <v>303151</v>
          </cell>
          <cell r="B508" t="str">
            <v>sociálne, ekonomické a právne vedy</v>
          </cell>
          <cell r="C508" t="str">
            <v>ekonómia a manažment</v>
          </cell>
          <cell r="D508" t="str">
            <v>Manažment</v>
          </cell>
          <cell r="E508">
            <v>1</v>
          </cell>
          <cell r="F508">
            <v>9</v>
          </cell>
          <cell r="G508">
            <v>0</v>
          </cell>
          <cell r="H508">
            <v>0</v>
          </cell>
        </row>
        <row r="509">
          <cell r="A509">
            <v>303152</v>
          </cell>
          <cell r="B509" t="str">
            <v>sociálne, ekonomické a právne vedy</v>
          </cell>
          <cell r="C509" t="str">
            <v>ekonómia a manažment</v>
          </cell>
          <cell r="D509" t="str">
            <v>Manažment</v>
          </cell>
          <cell r="E509">
            <v>2</v>
          </cell>
          <cell r="F509">
            <v>9</v>
          </cell>
          <cell r="G509">
            <v>0</v>
          </cell>
          <cell r="H509">
            <v>0</v>
          </cell>
        </row>
        <row r="510">
          <cell r="A510">
            <v>303153</v>
          </cell>
          <cell r="B510" t="str">
            <v>sociálne, ekonomické a právne vedy</v>
          </cell>
          <cell r="C510" t="str">
            <v>ekonómia a manažment</v>
          </cell>
          <cell r="D510" t="str">
            <v>Manažment</v>
          </cell>
          <cell r="E510">
            <v>3</v>
          </cell>
          <cell r="F510">
            <v>20</v>
          </cell>
          <cell r="G510">
            <v>0</v>
          </cell>
          <cell r="H510">
            <v>0</v>
          </cell>
        </row>
        <row r="511">
          <cell r="A511">
            <v>303171</v>
          </cell>
          <cell r="B511" t="str">
            <v>sociálne, ekonomické a právne vedy</v>
          </cell>
          <cell r="C511" t="str">
            <v>ekonómia a manažment</v>
          </cell>
          <cell r="D511" t="str">
            <v>Medzinárodné ekonomické vzťahy</v>
          </cell>
          <cell r="E511">
            <v>1</v>
          </cell>
          <cell r="F511">
            <v>9</v>
          </cell>
          <cell r="G511">
            <v>0</v>
          </cell>
          <cell r="H511">
            <v>0</v>
          </cell>
        </row>
        <row r="512">
          <cell r="A512">
            <v>303172</v>
          </cell>
          <cell r="B512" t="str">
            <v>sociálne, ekonomické a právne vedy</v>
          </cell>
          <cell r="C512" t="str">
            <v>ekonómia a manažment</v>
          </cell>
          <cell r="D512" t="str">
            <v>Medzinárodné ekonomické vzťahy</v>
          </cell>
          <cell r="E512">
            <v>2</v>
          </cell>
          <cell r="F512">
            <v>9</v>
          </cell>
          <cell r="G512">
            <v>0</v>
          </cell>
          <cell r="H512">
            <v>0</v>
          </cell>
        </row>
        <row r="513">
          <cell r="A513">
            <v>303173</v>
          </cell>
          <cell r="B513" t="str">
            <v>sociálne, ekonomické a právne vedy</v>
          </cell>
          <cell r="C513" t="str">
            <v>ekonómia a manažment</v>
          </cell>
          <cell r="D513" t="str">
            <v>Medzinárodné ekonomické vzťahy</v>
          </cell>
          <cell r="E513">
            <v>3</v>
          </cell>
          <cell r="F513">
            <v>20</v>
          </cell>
          <cell r="G513">
            <v>0</v>
          </cell>
          <cell r="H513">
            <v>0</v>
          </cell>
        </row>
        <row r="514">
          <cell r="A514">
            <v>303181</v>
          </cell>
          <cell r="B514" t="str">
            <v>sociálne, ekonomické a právne vedy</v>
          </cell>
          <cell r="C514" t="str">
            <v>ekonómia a manažment</v>
          </cell>
          <cell r="D514" t="str">
            <v>Medzinárodné podnikanie</v>
          </cell>
          <cell r="E514">
            <v>1</v>
          </cell>
          <cell r="F514">
            <v>9</v>
          </cell>
          <cell r="G514">
            <v>0</v>
          </cell>
          <cell r="H514">
            <v>0</v>
          </cell>
        </row>
        <row r="515">
          <cell r="A515">
            <v>303182</v>
          </cell>
          <cell r="B515" t="str">
            <v>sociálne, ekonomické a právne vedy</v>
          </cell>
          <cell r="C515" t="str">
            <v>ekonómia a manažment</v>
          </cell>
          <cell r="D515" t="str">
            <v>Medzinárodné podnikanie</v>
          </cell>
          <cell r="E515">
            <v>2</v>
          </cell>
          <cell r="F515">
            <v>9</v>
          </cell>
          <cell r="G515">
            <v>0</v>
          </cell>
          <cell r="H515">
            <v>0</v>
          </cell>
        </row>
        <row r="516">
          <cell r="A516">
            <v>303183</v>
          </cell>
          <cell r="B516" t="str">
            <v>sociálne, ekonomické a právne vedy</v>
          </cell>
          <cell r="C516" t="str">
            <v>ekonómia a manažment</v>
          </cell>
          <cell r="D516" t="str">
            <v>Medzinárodné podnikanie</v>
          </cell>
          <cell r="E516">
            <v>3</v>
          </cell>
          <cell r="F516">
            <v>20</v>
          </cell>
          <cell r="G516">
            <v>0</v>
          </cell>
          <cell r="H516">
            <v>0</v>
          </cell>
        </row>
        <row r="517">
          <cell r="A517">
            <v>303011</v>
          </cell>
          <cell r="B517" t="str">
            <v>sociálne, ekonomické a právne vedy</v>
          </cell>
          <cell r="C517" t="str">
            <v>ekonómia a manažment</v>
          </cell>
          <cell r="D517" t="str">
            <v>Národné hospodárstvo</v>
          </cell>
          <cell r="E517">
            <v>1</v>
          </cell>
          <cell r="F517">
            <v>9</v>
          </cell>
          <cell r="G517">
            <v>0</v>
          </cell>
          <cell r="H517">
            <v>0</v>
          </cell>
        </row>
        <row r="518">
          <cell r="A518">
            <v>303012</v>
          </cell>
          <cell r="B518" t="str">
            <v>sociálne, ekonomické a právne vedy</v>
          </cell>
          <cell r="C518" t="str">
            <v>ekonómia a manažment</v>
          </cell>
          <cell r="D518" t="str">
            <v>Národné hospodárstvo</v>
          </cell>
          <cell r="E518">
            <v>2</v>
          </cell>
          <cell r="F518">
            <v>9</v>
          </cell>
          <cell r="G518">
            <v>0</v>
          </cell>
          <cell r="H518">
            <v>0</v>
          </cell>
        </row>
        <row r="519">
          <cell r="A519">
            <v>303102</v>
          </cell>
          <cell r="B519" t="str">
            <v>sociálne, ekonomické a právne vedy</v>
          </cell>
          <cell r="C519" t="str">
            <v>ekonómia a manažment</v>
          </cell>
          <cell r="D519" t="str">
            <v>Obchod a marketing</v>
          </cell>
          <cell r="E519">
            <v>2</v>
          </cell>
          <cell r="F519">
            <v>9</v>
          </cell>
          <cell r="G519">
            <v>0</v>
          </cell>
          <cell r="H519">
            <v>0</v>
          </cell>
        </row>
        <row r="520">
          <cell r="A520">
            <v>303103</v>
          </cell>
          <cell r="B520" t="str">
            <v>sociálne, ekonomické a právne vedy</v>
          </cell>
          <cell r="C520" t="str">
            <v>ekonómia a manažment</v>
          </cell>
          <cell r="D520" t="str">
            <v>Obchod a marketing</v>
          </cell>
          <cell r="E520">
            <v>3</v>
          </cell>
          <cell r="F520">
            <v>20</v>
          </cell>
          <cell r="G520">
            <v>0</v>
          </cell>
          <cell r="H520">
            <v>0</v>
          </cell>
        </row>
        <row r="521">
          <cell r="A521">
            <v>303091</v>
          </cell>
          <cell r="B521" t="str">
            <v>sociálne, ekonomické a právne vedy</v>
          </cell>
          <cell r="C521" t="str">
            <v>ekonómia a manažment</v>
          </cell>
          <cell r="D521" t="str">
            <v>Obchodné podnikanie</v>
          </cell>
          <cell r="E521">
            <v>1</v>
          </cell>
          <cell r="F521">
            <v>9</v>
          </cell>
          <cell r="G521">
            <v>0</v>
          </cell>
          <cell r="H521">
            <v>0</v>
          </cell>
        </row>
        <row r="522">
          <cell r="A522">
            <v>303113</v>
          </cell>
          <cell r="B522" t="str">
            <v>sociálne, ekonomické a právne vedy</v>
          </cell>
          <cell r="C522" t="str">
            <v>ekonómia a manažment</v>
          </cell>
          <cell r="D522" t="str">
            <v>Odvetvové a prierezové ekonomiky</v>
          </cell>
          <cell r="E522">
            <v>3</v>
          </cell>
          <cell r="F522">
            <v>20</v>
          </cell>
          <cell r="G522">
            <v>0</v>
          </cell>
          <cell r="H522">
            <v>0</v>
          </cell>
        </row>
        <row r="523">
          <cell r="A523">
            <v>303201</v>
          </cell>
          <cell r="B523" t="str">
            <v>sociálne, ekonomické a právne vedy</v>
          </cell>
          <cell r="C523" t="str">
            <v>ekonómia a manažment</v>
          </cell>
          <cell r="D523" t="str">
            <v>Odvetvové ekonomiky a manažment</v>
          </cell>
          <cell r="E523">
            <v>1</v>
          </cell>
          <cell r="F523">
            <v>9</v>
          </cell>
          <cell r="G523">
            <v>0</v>
          </cell>
          <cell r="H523">
            <v>0</v>
          </cell>
        </row>
        <row r="524">
          <cell r="A524">
            <v>303202</v>
          </cell>
          <cell r="B524" t="str">
            <v>sociálne, ekonomické a právne vedy</v>
          </cell>
          <cell r="C524" t="str">
            <v>ekonómia a manažment</v>
          </cell>
          <cell r="D524" t="str">
            <v>Odvetvové ekonomiky a manažment</v>
          </cell>
          <cell r="E524">
            <v>2</v>
          </cell>
          <cell r="F524">
            <v>9</v>
          </cell>
          <cell r="G524">
            <v>0</v>
          </cell>
          <cell r="H524">
            <v>0</v>
          </cell>
        </row>
        <row r="525">
          <cell r="A525">
            <v>303203</v>
          </cell>
          <cell r="B525" t="str">
            <v>sociálne, ekonomické a právne vedy</v>
          </cell>
          <cell r="C525" t="str">
            <v>ekonómia a manažment</v>
          </cell>
          <cell r="D525" t="str">
            <v>Odvetvové ekonomiky a manažment</v>
          </cell>
          <cell r="E525">
            <v>3</v>
          </cell>
          <cell r="F525">
            <v>20</v>
          </cell>
          <cell r="G525">
            <v>0</v>
          </cell>
          <cell r="H525">
            <v>0</v>
          </cell>
        </row>
        <row r="526">
          <cell r="A526">
            <v>303223</v>
          </cell>
          <cell r="B526" t="str">
            <v>sociálne, ekonomické a právne vedy</v>
          </cell>
          <cell r="C526" t="str">
            <v>ekonómia a manažment</v>
          </cell>
          <cell r="D526" t="str">
            <v>Podnikový manažment</v>
          </cell>
          <cell r="E526">
            <v>3</v>
          </cell>
          <cell r="F526">
            <v>20</v>
          </cell>
          <cell r="G526">
            <v>0</v>
          </cell>
          <cell r="H526">
            <v>0</v>
          </cell>
        </row>
        <row r="527">
          <cell r="A527">
            <v>303081</v>
          </cell>
          <cell r="B527" t="str">
            <v>sociálne, ekonomické a právne vedy</v>
          </cell>
          <cell r="C527" t="str">
            <v>ekonómia a manažment</v>
          </cell>
          <cell r="D527" t="str">
            <v>Poisťovníctvo</v>
          </cell>
          <cell r="E527">
            <v>1</v>
          </cell>
          <cell r="F527">
            <v>9</v>
          </cell>
          <cell r="G527">
            <v>0</v>
          </cell>
          <cell r="H527">
            <v>0</v>
          </cell>
        </row>
        <row r="528">
          <cell r="A528">
            <v>303082</v>
          </cell>
          <cell r="B528" t="str">
            <v>sociálne, ekonomické a právne vedy</v>
          </cell>
          <cell r="C528" t="str">
            <v>ekonómia a manažment</v>
          </cell>
          <cell r="D528" t="str">
            <v>Poisťovníctvo</v>
          </cell>
          <cell r="E528">
            <v>2</v>
          </cell>
          <cell r="F528">
            <v>9</v>
          </cell>
          <cell r="G528">
            <v>0</v>
          </cell>
          <cell r="H528">
            <v>0</v>
          </cell>
        </row>
        <row r="529">
          <cell r="A529">
            <v>303083</v>
          </cell>
          <cell r="B529" t="str">
            <v>sociálne, ekonomické a právne vedy</v>
          </cell>
          <cell r="C529" t="str">
            <v>ekonómia a manažment</v>
          </cell>
          <cell r="D529" t="str">
            <v>Poisťovníctvo</v>
          </cell>
          <cell r="E529">
            <v>3</v>
          </cell>
          <cell r="F529">
            <v>20</v>
          </cell>
          <cell r="G529">
            <v>0</v>
          </cell>
          <cell r="H529">
            <v>0</v>
          </cell>
        </row>
        <row r="530">
          <cell r="A530">
            <v>303043</v>
          </cell>
          <cell r="B530" t="str">
            <v>sociálne, ekonomické a právne vedy</v>
          </cell>
          <cell r="C530" t="str">
            <v>ekonómia a manažment</v>
          </cell>
          <cell r="D530" t="str">
            <v>Prognostika</v>
          </cell>
          <cell r="E530">
            <v>3</v>
          </cell>
          <cell r="F530">
            <v>20</v>
          </cell>
          <cell r="G530">
            <v>0</v>
          </cell>
          <cell r="H530">
            <v>0</v>
          </cell>
        </row>
        <row r="531">
          <cell r="A531">
            <v>303193</v>
          </cell>
          <cell r="B531" t="str">
            <v>sociálne, ekonomické a právne vedy</v>
          </cell>
          <cell r="C531" t="str">
            <v>ekonómia a manažment</v>
          </cell>
          <cell r="D531" t="str">
            <v>Svetová ekonomika</v>
          </cell>
          <cell r="E531">
            <v>3</v>
          </cell>
          <cell r="F531">
            <v>20</v>
          </cell>
          <cell r="G531">
            <v>0</v>
          </cell>
          <cell r="H531">
            <v>0</v>
          </cell>
        </row>
        <row r="532">
          <cell r="A532">
            <v>303121</v>
          </cell>
          <cell r="B532" t="str">
            <v>sociálne, ekonomické a právne vedy</v>
          </cell>
          <cell r="C532" t="str">
            <v>ekonómia a manažment</v>
          </cell>
          <cell r="D532" t="str">
            <v>Účtovníctvo</v>
          </cell>
          <cell r="E532">
            <v>1</v>
          </cell>
          <cell r="F532">
            <v>9</v>
          </cell>
          <cell r="G532">
            <v>0</v>
          </cell>
          <cell r="H532">
            <v>0</v>
          </cell>
        </row>
        <row r="533">
          <cell r="A533">
            <v>303122</v>
          </cell>
          <cell r="B533" t="str">
            <v>sociálne, ekonomické a právne vedy</v>
          </cell>
          <cell r="C533" t="str">
            <v>ekonómia a manažment</v>
          </cell>
          <cell r="D533" t="str">
            <v>Účtovníctvo</v>
          </cell>
          <cell r="E533">
            <v>2</v>
          </cell>
          <cell r="F533">
            <v>9</v>
          </cell>
          <cell r="G533">
            <v>0</v>
          </cell>
          <cell r="H533">
            <v>0</v>
          </cell>
        </row>
        <row r="534">
          <cell r="A534">
            <v>303123</v>
          </cell>
          <cell r="B534" t="str">
            <v>sociálne, ekonomické a právne vedy</v>
          </cell>
          <cell r="C534" t="str">
            <v>ekonómia a manažment</v>
          </cell>
          <cell r="D534" t="str">
            <v>Účtovníctvo</v>
          </cell>
          <cell r="E534">
            <v>3</v>
          </cell>
          <cell r="F534">
            <v>20</v>
          </cell>
          <cell r="G534">
            <v>0</v>
          </cell>
          <cell r="H534">
            <v>0</v>
          </cell>
        </row>
        <row r="535">
          <cell r="A535">
            <v>303231</v>
          </cell>
          <cell r="B535" t="str">
            <v>sociálne, ekonomické a právne vedy</v>
          </cell>
          <cell r="C535" t="str">
            <v>ekonómia a manažment</v>
          </cell>
          <cell r="D535" t="str">
            <v>Verejná ekonomika a služby</v>
          </cell>
          <cell r="E535">
            <v>1</v>
          </cell>
          <cell r="F535">
            <v>9</v>
          </cell>
          <cell r="G535">
            <v>0</v>
          </cell>
          <cell r="H535">
            <v>0</v>
          </cell>
        </row>
        <row r="536">
          <cell r="A536">
            <v>303232</v>
          </cell>
          <cell r="B536" t="str">
            <v>sociálne, ekonomické a právne vedy</v>
          </cell>
          <cell r="C536" t="str">
            <v>ekonómia a manažment</v>
          </cell>
          <cell r="D536" t="str">
            <v>Verejná ekonomika a služby</v>
          </cell>
          <cell r="E536">
            <v>2</v>
          </cell>
          <cell r="F536">
            <v>9</v>
          </cell>
          <cell r="G536">
            <v>0</v>
          </cell>
          <cell r="H536">
            <v>0</v>
          </cell>
        </row>
        <row r="537">
          <cell r="A537">
            <v>303233</v>
          </cell>
          <cell r="B537" t="str">
            <v>sociálne, ekonomické a právne vedy</v>
          </cell>
          <cell r="C537" t="str">
            <v>ekonómia a manažment</v>
          </cell>
          <cell r="D537" t="str">
            <v>Verejná ekonomika a služby</v>
          </cell>
          <cell r="E537">
            <v>3</v>
          </cell>
          <cell r="F537">
            <v>20</v>
          </cell>
          <cell r="G537">
            <v>0</v>
          </cell>
          <cell r="H537">
            <v>0</v>
          </cell>
        </row>
        <row r="538">
          <cell r="A538">
            <v>303051</v>
          </cell>
          <cell r="B538" t="str">
            <v>sociálne, ekonomické a právne vedy</v>
          </cell>
          <cell r="C538" t="str">
            <v>ekonómia a manažment</v>
          </cell>
          <cell r="D538" t="str">
            <v>Verejná správa  a regionálny rozvoj</v>
          </cell>
          <cell r="E538">
            <v>1</v>
          </cell>
          <cell r="F538">
            <v>9</v>
          </cell>
          <cell r="G538">
            <v>0</v>
          </cell>
          <cell r="H538">
            <v>0</v>
          </cell>
        </row>
        <row r="539">
          <cell r="A539">
            <v>303052</v>
          </cell>
          <cell r="B539" t="str">
            <v>sociálne, ekonomické a právne vedy</v>
          </cell>
          <cell r="C539" t="str">
            <v>ekonómia a manažment</v>
          </cell>
          <cell r="D539" t="str">
            <v>Verejná správa  a regionálny rozvoj</v>
          </cell>
          <cell r="E539">
            <v>2</v>
          </cell>
          <cell r="F539">
            <v>9</v>
          </cell>
          <cell r="G539">
            <v>0</v>
          </cell>
          <cell r="H539">
            <v>0</v>
          </cell>
        </row>
        <row r="540">
          <cell r="A540">
            <v>303053</v>
          </cell>
          <cell r="B540" t="str">
            <v>sociálne, ekonomické a právne vedy</v>
          </cell>
          <cell r="C540" t="str">
            <v>ekonómia a manažment</v>
          </cell>
          <cell r="D540" t="str">
            <v>Verejná správa  a regionálny rozvoj</v>
          </cell>
          <cell r="E540">
            <v>3</v>
          </cell>
          <cell r="F540">
            <v>20</v>
          </cell>
          <cell r="G540">
            <v>0</v>
          </cell>
          <cell r="H540">
            <v>0</v>
          </cell>
        </row>
        <row r="541">
          <cell r="A541">
            <v>304053</v>
          </cell>
          <cell r="B541" t="str">
            <v>sociálne, ekonomické a právne vedy</v>
          </cell>
          <cell r="C541" t="str">
            <v>právo</v>
          </cell>
          <cell r="D541" t="str">
            <v>Hospodárske právo a finančné právo</v>
          </cell>
          <cell r="E541">
            <v>3</v>
          </cell>
          <cell r="F541">
            <v>20</v>
          </cell>
          <cell r="G541">
            <v>0</v>
          </cell>
          <cell r="H541">
            <v>0</v>
          </cell>
        </row>
        <row r="542">
          <cell r="A542">
            <v>304122</v>
          </cell>
          <cell r="B542" t="str">
            <v>sociálne, ekonomické a právne vedy</v>
          </cell>
          <cell r="C542" t="str">
            <v>právo</v>
          </cell>
          <cell r="D542" t="str">
            <v>Kánonické právo</v>
          </cell>
          <cell r="E542">
            <v>2</v>
          </cell>
          <cell r="F542">
            <v>11</v>
          </cell>
          <cell r="G542">
            <v>0</v>
          </cell>
          <cell r="H542">
            <v>0</v>
          </cell>
        </row>
        <row r="543">
          <cell r="A543">
            <v>304123</v>
          </cell>
          <cell r="B543" t="str">
            <v>sociálne, ekonomické a právne vedy</v>
          </cell>
          <cell r="C543" t="str">
            <v>právo</v>
          </cell>
          <cell r="D543" t="str">
            <v>Kánonické právo</v>
          </cell>
          <cell r="E543">
            <v>3</v>
          </cell>
          <cell r="F543">
            <v>20</v>
          </cell>
          <cell r="G543">
            <v>0</v>
          </cell>
          <cell r="H543">
            <v>0</v>
          </cell>
        </row>
        <row r="544">
          <cell r="A544">
            <v>304083</v>
          </cell>
          <cell r="B544" t="str">
            <v>sociálne, ekonomické a právne vedy</v>
          </cell>
          <cell r="C544" t="str">
            <v>právo</v>
          </cell>
          <cell r="D544" t="str">
            <v>Medzinárodné právo</v>
          </cell>
          <cell r="E544">
            <v>3</v>
          </cell>
          <cell r="F544">
            <v>20</v>
          </cell>
          <cell r="G544">
            <v>0</v>
          </cell>
          <cell r="H544">
            <v>0</v>
          </cell>
        </row>
        <row r="545">
          <cell r="A545">
            <v>304113</v>
          </cell>
          <cell r="B545" t="str">
            <v>sociálne, ekonomické a právne vedy</v>
          </cell>
          <cell r="C545" t="str">
            <v>právo</v>
          </cell>
          <cell r="D545" t="str">
            <v>Občianske právo</v>
          </cell>
          <cell r="E545">
            <v>3</v>
          </cell>
          <cell r="F545">
            <v>20</v>
          </cell>
          <cell r="G545">
            <v>0</v>
          </cell>
          <cell r="H545">
            <v>0</v>
          </cell>
        </row>
        <row r="546">
          <cell r="A546">
            <v>304103</v>
          </cell>
          <cell r="B546" t="str">
            <v>sociálne, ekonomické a právne vedy</v>
          </cell>
          <cell r="C546" t="str">
            <v>právo</v>
          </cell>
          <cell r="D546" t="str">
            <v>Obchodné a finančné právo</v>
          </cell>
          <cell r="E546">
            <v>3</v>
          </cell>
          <cell r="F546">
            <v>20</v>
          </cell>
          <cell r="G546">
            <v>0</v>
          </cell>
          <cell r="H546">
            <v>0</v>
          </cell>
        </row>
        <row r="547">
          <cell r="A547">
            <v>304063</v>
          </cell>
          <cell r="B547" t="str">
            <v>sociálne, ekonomické a právne vedy</v>
          </cell>
          <cell r="C547" t="str">
            <v>právo</v>
          </cell>
          <cell r="D547" t="str">
            <v>Pracovné právo</v>
          </cell>
          <cell r="E547">
            <v>3</v>
          </cell>
          <cell r="F547">
            <v>20</v>
          </cell>
          <cell r="G547">
            <v>0</v>
          </cell>
          <cell r="H547">
            <v>0</v>
          </cell>
        </row>
        <row r="548">
          <cell r="A548">
            <v>304011</v>
          </cell>
          <cell r="B548" t="str">
            <v>sociálne, ekonomické a právne vedy</v>
          </cell>
          <cell r="C548" t="str">
            <v>právo</v>
          </cell>
          <cell r="D548" t="str">
            <v>Právo</v>
          </cell>
          <cell r="E548">
            <v>1</v>
          </cell>
          <cell r="F548">
            <v>11</v>
          </cell>
          <cell r="G548">
            <v>0</v>
          </cell>
          <cell r="H548">
            <v>0</v>
          </cell>
        </row>
        <row r="549">
          <cell r="A549">
            <v>304012</v>
          </cell>
          <cell r="B549" t="str">
            <v>sociálne, ekonomické a právne vedy</v>
          </cell>
          <cell r="C549" t="str">
            <v>právo</v>
          </cell>
          <cell r="D549" t="str">
            <v>Právo</v>
          </cell>
          <cell r="E549">
            <v>2</v>
          </cell>
          <cell r="F549">
            <v>11</v>
          </cell>
          <cell r="G549">
            <v>0</v>
          </cell>
          <cell r="H549">
            <v>0</v>
          </cell>
        </row>
        <row r="550">
          <cell r="A550">
            <v>304093</v>
          </cell>
          <cell r="B550" t="str">
            <v>sociálne, ekonomické a právne vedy</v>
          </cell>
          <cell r="C550" t="str">
            <v>právo</v>
          </cell>
          <cell r="D550" t="str">
            <v>Rímske právo</v>
          </cell>
          <cell r="E550">
            <v>3</v>
          </cell>
          <cell r="F550">
            <v>20</v>
          </cell>
          <cell r="G550">
            <v>0</v>
          </cell>
          <cell r="H550">
            <v>0</v>
          </cell>
        </row>
        <row r="551">
          <cell r="A551">
            <v>304043</v>
          </cell>
          <cell r="B551" t="str">
            <v>sociálne, ekonomické a právne vedy</v>
          </cell>
          <cell r="C551" t="str">
            <v>právo</v>
          </cell>
          <cell r="D551" t="str">
            <v>Správne právo</v>
          </cell>
          <cell r="E551">
            <v>3</v>
          </cell>
          <cell r="F551">
            <v>20</v>
          </cell>
          <cell r="G551">
            <v>0</v>
          </cell>
          <cell r="H551">
            <v>0</v>
          </cell>
        </row>
        <row r="552">
          <cell r="A552">
            <v>304023</v>
          </cell>
          <cell r="B552" t="str">
            <v>sociálne, ekonomické a právne vedy</v>
          </cell>
          <cell r="C552" t="str">
            <v>právo</v>
          </cell>
          <cell r="D552" t="str">
            <v>Teória a dejiny štátu a práva</v>
          </cell>
          <cell r="E552">
            <v>3</v>
          </cell>
          <cell r="F552">
            <v>20</v>
          </cell>
          <cell r="G552">
            <v>0</v>
          </cell>
          <cell r="H552">
            <v>0</v>
          </cell>
        </row>
        <row r="553">
          <cell r="A553">
            <v>304073</v>
          </cell>
          <cell r="B553" t="str">
            <v>sociálne, ekonomické a právne vedy</v>
          </cell>
          <cell r="C553" t="str">
            <v>právo</v>
          </cell>
          <cell r="D553" t="str">
            <v>Trestné právo</v>
          </cell>
          <cell r="E553">
            <v>3</v>
          </cell>
          <cell r="F553">
            <v>20</v>
          </cell>
          <cell r="G553">
            <v>0</v>
          </cell>
          <cell r="H553">
            <v>0</v>
          </cell>
        </row>
        <row r="554">
          <cell r="A554">
            <v>304033</v>
          </cell>
          <cell r="B554" t="str">
            <v>sociálne, ekonomické a právne vedy</v>
          </cell>
          <cell r="C554" t="str">
            <v>právo</v>
          </cell>
          <cell r="D554" t="str">
            <v>Ústavné právo</v>
          </cell>
          <cell r="E554">
            <v>3</v>
          </cell>
          <cell r="F554">
            <v>20</v>
          </cell>
          <cell r="G554">
            <v>0</v>
          </cell>
          <cell r="H554">
            <v>0</v>
          </cell>
        </row>
        <row r="555">
          <cell r="A555">
            <v>301031</v>
          </cell>
          <cell r="B555" t="str">
            <v>sociálne, ekonomické a právne vedy</v>
          </cell>
          <cell r="C555" t="str">
            <v>spoločenské a behaviorálne vedy</v>
          </cell>
          <cell r="D555" t="str">
            <v>Etnológia</v>
          </cell>
          <cell r="E555">
            <v>1</v>
          </cell>
          <cell r="F555">
            <v>10</v>
          </cell>
          <cell r="G555">
            <v>0</v>
          </cell>
          <cell r="H555">
            <v>0</v>
          </cell>
        </row>
        <row r="556">
          <cell r="A556">
            <v>301032</v>
          </cell>
          <cell r="B556" t="str">
            <v>sociálne, ekonomické a právne vedy</v>
          </cell>
          <cell r="C556" t="str">
            <v>spoločenské a behaviorálne vedy</v>
          </cell>
          <cell r="D556" t="str">
            <v>Etnológia</v>
          </cell>
          <cell r="E556">
            <v>2</v>
          </cell>
          <cell r="F556">
            <v>10</v>
          </cell>
          <cell r="G556">
            <v>0</v>
          </cell>
          <cell r="H556">
            <v>0</v>
          </cell>
        </row>
        <row r="557">
          <cell r="A557">
            <v>301033</v>
          </cell>
          <cell r="B557" t="str">
            <v>sociálne, ekonomické a právne vedy</v>
          </cell>
          <cell r="C557" t="str">
            <v>spoločenské a behaviorálne vedy</v>
          </cell>
          <cell r="D557" t="str">
            <v>Etnológia</v>
          </cell>
          <cell r="E557">
            <v>3</v>
          </cell>
          <cell r="F557">
            <v>20</v>
          </cell>
          <cell r="G557">
            <v>0</v>
          </cell>
          <cell r="H557">
            <v>0</v>
          </cell>
        </row>
        <row r="558">
          <cell r="A558">
            <v>301123</v>
          </cell>
          <cell r="B558" t="str">
            <v>sociálne, ekonomické a právne vedy</v>
          </cell>
          <cell r="C558" t="str">
            <v>spoločenské a behaviorálne vedy</v>
          </cell>
          <cell r="D558" t="str">
            <v>Klinická psychológia</v>
          </cell>
          <cell r="E558">
            <v>3</v>
          </cell>
          <cell r="F558">
            <v>20</v>
          </cell>
          <cell r="G558">
            <v>0</v>
          </cell>
          <cell r="H558">
            <v>0</v>
          </cell>
        </row>
        <row r="559">
          <cell r="A559">
            <v>301021</v>
          </cell>
          <cell r="B559" t="str">
            <v>sociálne, ekonomické a právne vedy</v>
          </cell>
          <cell r="C559" t="str">
            <v>spoločenské a behaviorálne vedy</v>
          </cell>
          <cell r="D559" t="str">
            <v>Kulturológia</v>
          </cell>
          <cell r="E559">
            <v>1</v>
          </cell>
          <cell r="F559">
            <v>10</v>
          </cell>
          <cell r="G559">
            <v>0</v>
          </cell>
          <cell r="H559">
            <v>0</v>
          </cell>
        </row>
        <row r="560">
          <cell r="A560">
            <v>301022</v>
          </cell>
          <cell r="B560" t="str">
            <v>sociálne, ekonomické a právne vedy</v>
          </cell>
          <cell r="C560" t="str">
            <v>spoločenské a behaviorálne vedy</v>
          </cell>
          <cell r="D560" t="str">
            <v>Kulturológia</v>
          </cell>
          <cell r="E560">
            <v>2</v>
          </cell>
          <cell r="F560">
            <v>10</v>
          </cell>
          <cell r="G560">
            <v>0</v>
          </cell>
          <cell r="H560">
            <v>0</v>
          </cell>
        </row>
        <row r="561">
          <cell r="A561">
            <v>301023</v>
          </cell>
          <cell r="B561" t="str">
            <v>sociálne, ekonomické a právne vedy</v>
          </cell>
          <cell r="C561" t="str">
            <v>spoločenské a behaviorálne vedy</v>
          </cell>
          <cell r="D561" t="str">
            <v>Kulturológia</v>
          </cell>
          <cell r="E561">
            <v>3</v>
          </cell>
          <cell r="F561">
            <v>20</v>
          </cell>
          <cell r="G561">
            <v>0</v>
          </cell>
          <cell r="H561">
            <v>0</v>
          </cell>
        </row>
        <row r="562">
          <cell r="A562">
            <v>301051</v>
          </cell>
          <cell r="B562" t="str">
            <v>sociálne, ekonomické a právne vedy</v>
          </cell>
          <cell r="C562" t="str">
            <v>spoločenské a behaviorálne vedy</v>
          </cell>
          <cell r="D562" t="str">
            <v>Medzinárodné vzťahy</v>
          </cell>
          <cell r="E562">
            <v>1</v>
          </cell>
          <cell r="F562">
            <v>10</v>
          </cell>
          <cell r="G562">
            <v>0</v>
          </cell>
          <cell r="H562">
            <v>0</v>
          </cell>
        </row>
        <row r="563">
          <cell r="A563">
            <v>301052</v>
          </cell>
          <cell r="B563" t="str">
            <v>sociálne, ekonomické a právne vedy</v>
          </cell>
          <cell r="C563" t="str">
            <v>spoločenské a behaviorálne vedy</v>
          </cell>
          <cell r="D563" t="str">
            <v>Medzinárodné vzťahy</v>
          </cell>
          <cell r="E563">
            <v>2</v>
          </cell>
          <cell r="F563">
            <v>10</v>
          </cell>
          <cell r="G563">
            <v>0</v>
          </cell>
          <cell r="H563">
            <v>0</v>
          </cell>
        </row>
        <row r="564">
          <cell r="A564">
            <v>301053</v>
          </cell>
          <cell r="B564" t="str">
            <v>sociálne, ekonomické a právne vedy</v>
          </cell>
          <cell r="C564" t="str">
            <v>spoločenské a behaviorálne vedy</v>
          </cell>
          <cell r="D564" t="str">
            <v>Medzinárodné vzťahy</v>
          </cell>
          <cell r="E564">
            <v>3</v>
          </cell>
          <cell r="F564">
            <v>20</v>
          </cell>
          <cell r="G564">
            <v>0</v>
          </cell>
          <cell r="H564">
            <v>0</v>
          </cell>
        </row>
        <row r="565">
          <cell r="A565">
            <v>301113</v>
          </cell>
          <cell r="B565" t="str">
            <v>sociálne, ekonomické a právne vedy</v>
          </cell>
          <cell r="C565" t="str">
            <v>spoločenské a behaviorálne vedy</v>
          </cell>
          <cell r="D565" t="str">
            <v>Pedagogická, poradenská a školská psychológia</v>
          </cell>
          <cell r="E565">
            <v>3</v>
          </cell>
          <cell r="F565">
            <v>20</v>
          </cell>
          <cell r="G565">
            <v>0</v>
          </cell>
          <cell r="H565">
            <v>0</v>
          </cell>
        </row>
        <row r="566">
          <cell r="A566">
            <v>301061</v>
          </cell>
          <cell r="B566" t="str">
            <v>sociálne, ekonomické a právne vedy</v>
          </cell>
          <cell r="C566" t="str">
            <v>spoločenské a behaviorálne vedy</v>
          </cell>
          <cell r="D566" t="str">
            <v>Politológia</v>
          </cell>
          <cell r="E566">
            <v>1</v>
          </cell>
          <cell r="F566">
            <v>10</v>
          </cell>
          <cell r="G566">
            <v>0</v>
          </cell>
          <cell r="H566">
            <v>0</v>
          </cell>
        </row>
        <row r="567">
          <cell r="A567">
            <v>301062</v>
          </cell>
          <cell r="B567" t="str">
            <v>sociálne, ekonomické a právne vedy</v>
          </cell>
          <cell r="C567" t="str">
            <v>spoločenské a behaviorálne vedy</v>
          </cell>
          <cell r="D567" t="str">
            <v>Politológia</v>
          </cell>
          <cell r="E567">
            <v>2</v>
          </cell>
          <cell r="F567">
            <v>10</v>
          </cell>
          <cell r="G567">
            <v>0</v>
          </cell>
          <cell r="H567">
            <v>0</v>
          </cell>
        </row>
        <row r="568">
          <cell r="A568">
            <v>301063</v>
          </cell>
          <cell r="B568" t="str">
            <v>sociálne, ekonomické a právne vedy</v>
          </cell>
          <cell r="C568" t="str">
            <v>spoločenské a behaviorálne vedy</v>
          </cell>
          <cell r="D568" t="str">
            <v>Politológia</v>
          </cell>
          <cell r="E568">
            <v>3</v>
          </cell>
          <cell r="F568">
            <v>20</v>
          </cell>
          <cell r="G568">
            <v>0</v>
          </cell>
          <cell r="H568">
            <v>0</v>
          </cell>
        </row>
        <row r="569">
          <cell r="A569">
            <v>301091</v>
          </cell>
          <cell r="B569" t="str">
            <v>sociálne, ekonomické a právne vedy</v>
          </cell>
          <cell r="C569" t="str">
            <v>spoločenské a behaviorálne vedy</v>
          </cell>
          <cell r="D569" t="str">
            <v>Psychológia</v>
          </cell>
          <cell r="E569">
            <v>1</v>
          </cell>
          <cell r="F569">
            <v>10</v>
          </cell>
          <cell r="G569">
            <v>0</v>
          </cell>
          <cell r="H569">
            <v>0</v>
          </cell>
        </row>
        <row r="570">
          <cell r="A570">
            <v>301092</v>
          </cell>
          <cell r="B570" t="str">
            <v>sociálne, ekonomické a právne vedy</v>
          </cell>
          <cell r="C570" t="str">
            <v>spoločenské a behaviorálne vedy</v>
          </cell>
          <cell r="D570" t="str">
            <v>Psychológia</v>
          </cell>
          <cell r="E570">
            <v>2</v>
          </cell>
          <cell r="F570">
            <v>10</v>
          </cell>
          <cell r="G570">
            <v>0</v>
          </cell>
          <cell r="H570">
            <v>0</v>
          </cell>
        </row>
        <row r="571">
          <cell r="A571">
            <v>301151</v>
          </cell>
          <cell r="B571" t="str">
            <v>sociálne, ekonomické a právne vedy</v>
          </cell>
          <cell r="C571" t="str">
            <v>spoločenské a behaviorálne vedy</v>
          </cell>
          <cell r="D571" t="str">
            <v>Sociálna antropológia</v>
          </cell>
          <cell r="E571">
            <v>1</v>
          </cell>
          <cell r="F571">
            <v>10</v>
          </cell>
          <cell r="G571">
            <v>0</v>
          </cell>
          <cell r="H571">
            <v>0</v>
          </cell>
        </row>
        <row r="572">
          <cell r="A572">
            <v>301152</v>
          </cell>
          <cell r="B572" t="str">
            <v>sociálne, ekonomické a právne vedy</v>
          </cell>
          <cell r="C572" t="str">
            <v>spoločenské a behaviorálne vedy</v>
          </cell>
          <cell r="D572" t="str">
            <v>Sociálna antropológia</v>
          </cell>
          <cell r="E572">
            <v>2</v>
          </cell>
          <cell r="F572">
            <v>10</v>
          </cell>
          <cell r="G572">
            <v>0</v>
          </cell>
          <cell r="H572">
            <v>0</v>
          </cell>
        </row>
        <row r="573">
          <cell r="A573">
            <v>301153</v>
          </cell>
          <cell r="B573" t="str">
            <v>sociálne, ekonomické a právne vedy</v>
          </cell>
          <cell r="C573" t="str">
            <v>spoločenské a behaviorálne vedy</v>
          </cell>
          <cell r="D573" t="str">
            <v>Sociálna antropológia</v>
          </cell>
          <cell r="E573">
            <v>3</v>
          </cell>
          <cell r="F573">
            <v>20</v>
          </cell>
          <cell r="G573">
            <v>0</v>
          </cell>
          <cell r="H573">
            <v>0</v>
          </cell>
        </row>
        <row r="574">
          <cell r="A574">
            <v>301141</v>
          </cell>
          <cell r="B574" t="str">
            <v>sociálne, ekonomické a právne vedy</v>
          </cell>
          <cell r="C574" t="str">
            <v>spoločenské a behaviorálne vedy</v>
          </cell>
          <cell r="D574" t="str">
            <v>Sociálna práca</v>
          </cell>
          <cell r="E574">
            <v>1</v>
          </cell>
          <cell r="F574">
            <v>10</v>
          </cell>
          <cell r="G574">
            <v>0</v>
          </cell>
          <cell r="H574">
            <v>0</v>
          </cell>
        </row>
        <row r="575">
          <cell r="A575">
            <v>301142</v>
          </cell>
          <cell r="B575" t="str">
            <v>sociálne, ekonomické a právne vedy</v>
          </cell>
          <cell r="C575" t="str">
            <v>spoločenské a behaviorálne vedy</v>
          </cell>
          <cell r="D575" t="str">
            <v>Sociálna práca</v>
          </cell>
          <cell r="E575">
            <v>2</v>
          </cell>
          <cell r="F575">
            <v>10</v>
          </cell>
          <cell r="G575">
            <v>0</v>
          </cell>
          <cell r="H575">
            <v>0</v>
          </cell>
        </row>
        <row r="576">
          <cell r="A576">
            <v>301143</v>
          </cell>
          <cell r="B576" t="str">
            <v>sociálne, ekonomické a právne vedy</v>
          </cell>
          <cell r="C576" t="str">
            <v>spoločenské a behaviorálne vedy</v>
          </cell>
          <cell r="D576" t="str">
            <v>Sociálna práca</v>
          </cell>
          <cell r="E576">
            <v>3</v>
          </cell>
          <cell r="F576">
            <v>20</v>
          </cell>
          <cell r="G576">
            <v>0</v>
          </cell>
          <cell r="H576">
            <v>0</v>
          </cell>
        </row>
        <row r="577">
          <cell r="A577">
            <v>301133</v>
          </cell>
          <cell r="B577" t="str">
            <v>sociálne, ekonomické a právne vedy</v>
          </cell>
          <cell r="C577" t="str">
            <v>spoločenské a behaviorálne vedy</v>
          </cell>
          <cell r="D577" t="str">
            <v>Sociálna psychológia a psychológia práce</v>
          </cell>
          <cell r="E577">
            <v>3</v>
          </cell>
          <cell r="F577">
            <v>20</v>
          </cell>
          <cell r="G577">
            <v>0</v>
          </cell>
          <cell r="H577">
            <v>0</v>
          </cell>
        </row>
        <row r="578">
          <cell r="A578">
            <v>301161</v>
          </cell>
          <cell r="B578" t="str">
            <v>sociálne, ekonomické a právne vedy</v>
          </cell>
          <cell r="C578" t="str">
            <v>spoločenské a behaviorálne vedy</v>
          </cell>
          <cell r="D578" t="str">
            <v>Sociálne služby a poradenstvo</v>
          </cell>
          <cell r="E578">
            <v>1</v>
          </cell>
          <cell r="F578">
            <v>10</v>
          </cell>
          <cell r="G578">
            <v>0</v>
          </cell>
          <cell r="H578">
            <v>0</v>
          </cell>
        </row>
        <row r="579">
          <cell r="A579">
            <v>301162</v>
          </cell>
          <cell r="B579" t="str">
            <v>sociálne, ekonomické a právne vedy</v>
          </cell>
          <cell r="C579" t="str">
            <v>spoločenské a behaviorálne vedy</v>
          </cell>
          <cell r="D579" t="str">
            <v>Sociálne služby a poradenstvo</v>
          </cell>
          <cell r="E579">
            <v>2</v>
          </cell>
          <cell r="F579">
            <v>10</v>
          </cell>
          <cell r="G579">
            <v>0</v>
          </cell>
          <cell r="H579">
            <v>0</v>
          </cell>
        </row>
        <row r="580">
          <cell r="A580">
            <v>301163</v>
          </cell>
          <cell r="B580" t="str">
            <v>sociálne, ekonomické a právne vedy</v>
          </cell>
          <cell r="C580" t="str">
            <v>spoločenské a behaviorálne vedy</v>
          </cell>
          <cell r="D580" t="str">
            <v>Sociálne služby a poradenstvo</v>
          </cell>
          <cell r="E580">
            <v>3</v>
          </cell>
          <cell r="F580">
            <v>20</v>
          </cell>
          <cell r="G580">
            <v>0</v>
          </cell>
          <cell r="H580">
            <v>0</v>
          </cell>
        </row>
        <row r="581">
          <cell r="A581">
            <v>301011</v>
          </cell>
          <cell r="B581" t="str">
            <v>sociálne, ekonomické a právne vedy</v>
          </cell>
          <cell r="C581" t="str">
            <v>spoločenské a behaviorálne vedy</v>
          </cell>
          <cell r="D581" t="str">
            <v>Sociológia</v>
          </cell>
          <cell r="E581">
            <v>1</v>
          </cell>
          <cell r="F581">
            <v>10</v>
          </cell>
          <cell r="G581">
            <v>0</v>
          </cell>
          <cell r="H581">
            <v>0</v>
          </cell>
        </row>
        <row r="582">
          <cell r="A582">
            <v>301012</v>
          </cell>
          <cell r="B582" t="str">
            <v>sociálne, ekonomické a právne vedy</v>
          </cell>
          <cell r="C582" t="str">
            <v>spoločenské a behaviorálne vedy</v>
          </cell>
          <cell r="D582" t="str">
            <v>Sociológia</v>
          </cell>
          <cell r="E582">
            <v>2</v>
          </cell>
          <cell r="F582">
            <v>10</v>
          </cell>
          <cell r="G582">
            <v>0</v>
          </cell>
          <cell r="H582">
            <v>0</v>
          </cell>
        </row>
        <row r="583">
          <cell r="A583">
            <v>301013</v>
          </cell>
          <cell r="B583" t="str">
            <v>sociálne, ekonomické a právne vedy</v>
          </cell>
          <cell r="C583" t="str">
            <v>spoločenské a behaviorálne vedy</v>
          </cell>
          <cell r="D583" t="str">
            <v>Sociológia</v>
          </cell>
          <cell r="E583">
            <v>3</v>
          </cell>
          <cell r="F583">
            <v>20</v>
          </cell>
          <cell r="G583">
            <v>0</v>
          </cell>
          <cell r="H583">
            <v>0</v>
          </cell>
        </row>
        <row r="584">
          <cell r="A584">
            <v>301043</v>
          </cell>
          <cell r="B584" t="str">
            <v>sociálne, ekonomické a právne vedy</v>
          </cell>
          <cell r="C584" t="str">
            <v>spoločenské a behaviorálne vedy</v>
          </cell>
          <cell r="D584" t="str">
            <v>Teória a metodológia sociológie</v>
          </cell>
          <cell r="E584">
            <v>3</v>
          </cell>
          <cell r="F584">
            <v>20</v>
          </cell>
          <cell r="G584">
            <v>0</v>
          </cell>
          <cell r="H584">
            <v>0</v>
          </cell>
        </row>
        <row r="585">
          <cell r="A585">
            <v>301083</v>
          </cell>
          <cell r="B585" t="str">
            <v>sociálne, ekonomické a právne vedy</v>
          </cell>
          <cell r="C585" t="str">
            <v>spoločenské a behaviorálne vedy</v>
          </cell>
          <cell r="D585" t="str">
            <v>Teória politiky</v>
          </cell>
          <cell r="E585">
            <v>3</v>
          </cell>
          <cell r="F585">
            <v>20</v>
          </cell>
          <cell r="G585">
            <v>0</v>
          </cell>
          <cell r="H585">
            <v>0</v>
          </cell>
        </row>
        <row r="586">
          <cell r="A586">
            <v>301071</v>
          </cell>
          <cell r="B586" t="str">
            <v>sociálne, ekonomické a právne vedy</v>
          </cell>
          <cell r="C586" t="str">
            <v>spoločenské a behaviorálne vedy</v>
          </cell>
          <cell r="D586" t="str">
            <v>Verejná politika a verejná správa</v>
          </cell>
          <cell r="E586">
            <v>1</v>
          </cell>
          <cell r="F586">
            <v>10</v>
          </cell>
          <cell r="G586">
            <v>0</v>
          </cell>
          <cell r="H586">
            <v>0</v>
          </cell>
        </row>
        <row r="587">
          <cell r="A587">
            <v>301072</v>
          </cell>
          <cell r="B587" t="str">
            <v>sociálne, ekonomické a právne vedy</v>
          </cell>
          <cell r="C587" t="str">
            <v>spoločenské a behaviorálne vedy</v>
          </cell>
          <cell r="D587" t="str">
            <v>Verejná politika a verejná správa</v>
          </cell>
          <cell r="E587">
            <v>2</v>
          </cell>
          <cell r="F587">
            <v>10</v>
          </cell>
          <cell r="G587">
            <v>0</v>
          </cell>
          <cell r="H587">
            <v>0</v>
          </cell>
        </row>
        <row r="588">
          <cell r="A588">
            <v>301073</v>
          </cell>
          <cell r="B588" t="str">
            <v>sociálne, ekonomické a právne vedy</v>
          </cell>
          <cell r="C588" t="str">
            <v>spoločenské a behaviorálne vedy</v>
          </cell>
          <cell r="D588" t="str">
            <v>Verejná politika a verejná správa</v>
          </cell>
          <cell r="E588">
            <v>3</v>
          </cell>
          <cell r="F588">
            <v>20</v>
          </cell>
          <cell r="G588">
            <v>0</v>
          </cell>
          <cell r="H588">
            <v>0</v>
          </cell>
        </row>
        <row r="589">
          <cell r="A589">
            <v>301103</v>
          </cell>
          <cell r="B589" t="str">
            <v>sociálne, ekonomické a právne vedy</v>
          </cell>
          <cell r="C589" t="str">
            <v>spoločenské a behaviorálne vedy</v>
          </cell>
          <cell r="D589" t="str">
            <v>Všeobecná a experimentálna psychológia</v>
          </cell>
          <cell r="E589">
            <v>3</v>
          </cell>
          <cell r="F589">
            <v>20</v>
          </cell>
          <cell r="G589">
            <v>0</v>
          </cell>
          <cell r="H589">
            <v>0</v>
          </cell>
        </row>
        <row r="590">
          <cell r="A590">
            <v>302041</v>
          </cell>
          <cell r="B590" t="str">
            <v>sociálne, ekonomické a právne vedy</v>
          </cell>
          <cell r="C590" t="str">
            <v>žurnalistika a informácie</v>
          </cell>
          <cell r="D590" t="str">
            <v>Knižnično-informačné štúdiá</v>
          </cell>
          <cell r="E590">
            <v>1</v>
          </cell>
          <cell r="F590">
            <v>7</v>
          </cell>
          <cell r="G590">
            <v>0</v>
          </cell>
          <cell r="H590">
            <v>0</v>
          </cell>
        </row>
        <row r="591">
          <cell r="A591">
            <v>302042</v>
          </cell>
          <cell r="B591" t="str">
            <v>sociálne, ekonomické a právne vedy</v>
          </cell>
          <cell r="C591" t="str">
            <v>žurnalistika a informácie</v>
          </cell>
          <cell r="D591" t="str">
            <v>Knižnično-informačné štúdiá</v>
          </cell>
          <cell r="E591">
            <v>2</v>
          </cell>
          <cell r="F591">
            <v>7</v>
          </cell>
          <cell r="G591">
            <v>0</v>
          </cell>
          <cell r="H591">
            <v>0</v>
          </cell>
        </row>
        <row r="592">
          <cell r="A592">
            <v>302043</v>
          </cell>
          <cell r="B592" t="str">
            <v>sociálne, ekonomické a právne vedy</v>
          </cell>
          <cell r="C592" t="str">
            <v>žurnalistika a informácie</v>
          </cell>
          <cell r="D592" t="str">
            <v>Knižnično-informačné štúdiá</v>
          </cell>
          <cell r="E592">
            <v>3</v>
          </cell>
          <cell r="F592">
            <v>20</v>
          </cell>
          <cell r="G592">
            <v>0</v>
          </cell>
          <cell r="H592">
            <v>0</v>
          </cell>
        </row>
        <row r="593">
          <cell r="A593">
            <v>302031</v>
          </cell>
          <cell r="B593" t="str">
            <v>sociálne, ekonomické a právne vedy</v>
          </cell>
          <cell r="C593" t="str">
            <v>žurnalistika a informácie</v>
          </cell>
          <cell r="D593" t="str">
            <v>Masmediálne štúdiá</v>
          </cell>
          <cell r="E593">
            <v>1</v>
          </cell>
          <cell r="F593">
            <v>7</v>
          </cell>
          <cell r="G593">
            <v>0</v>
          </cell>
          <cell r="H593">
            <v>0</v>
          </cell>
        </row>
        <row r="594">
          <cell r="A594">
            <v>302032</v>
          </cell>
          <cell r="B594" t="str">
            <v>sociálne, ekonomické a právne vedy</v>
          </cell>
          <cell r="C594" t="str">
            <v>žurnalistika a informácie</v>
          </cell>
          <cell r="D594" t="str">
            <v>Masmediálne štúdiá</v>
          </cell>
          <cell r="E594">
            <v>2</v>
          </cell>
          <cell r="F594">
            <v>7</v>
          </cell>
          <cell r="G594">
            <v>0</v>
          </cell>
          <cell r="H594">
            <v>0</v>
          </cell>
        </row>
        <row r="595">
          <cell r="A595">
            <v>302033</v>
          </cell>
          <cell r="B595" t="str">
            <v>sociálne, ekonomické a právne vedy</v>
          </cell>
          <cell r="C595" t="str">
            <v>žurnalistika a informácie</v>
          </cell>
          <cell r="D595" t="str">
            <v>Masmediálne štúdiá</v>
          </cell>
          <cell r="E595">
            <v>3</v>
          </cell>
          <cell r="F595">
            <v>20</v>
          </cell>
          <cell r="G595">
            <v>0</v>
          </cell>
          <cell r="H595">
            <v>0</v>
          </cell>
        </row>
        <row r="596">
          <cell r="A596">
            <v>302023</v>
          </cell>
          <cell r="B596" t="str">
            <v>sociálne, ekonomické a právne vedy</v>
          </cell>
          <cell r="C596" t="str">
            <v>žurnalistika a informácie</v>
          </cell>
          <cell r="D596" t="str">
            <v>Teória a dejiny žurnalistiky</v>
          </cell>
          <cell r="E596">
            <v>3</v>
          </cell>
          <cell r="F596">
            <v>20</v>
          </cell>
          <cell r="G596">
            <v>0</v>
          </cell>
          <cell r="H596">
            <v>0</v>
          </cell>
        </row>
        <row r="597">
          <cell r="A597">
            <v>302011</v>
          </cell>
          <cell r="B597" t="str">
            <v>sociálne, ekonomické a právne vedy</v>
          </cell>
          <cell r="C597" t="str">
            <v>žurnalistika a informácie</v>
          </cell>
          <cell r="D597" t="str">
            <v>Žurnalistika</v>
          </cell>
          <cell r="E597">
            <v>1</v>
          </cell>
          <cell r="F597">
            <v>7</v>
          </cell>
          <cell r="G597">
            <v>0</v>
          </cell>
          <cell r="H597">
            <v>0</v>
          </cell>
        </row>
        <row r="598">
          <cell r="A598">
            <v>302012</v>
          </cell>
          <cell r="B598" t="str">
            <v>sociálne, ekonomické a právne vedy</v>
          </cell>
          <cell r="C598" t="str">
            <v>žurnalistika a informácie</v>
          </cell>
          <cell r="D598" t="str">
            <v>Žurnalistika</v>
          </cell>
          <cell r="E598">
            <v>2</v>
          </cell>
          <cell r="F598">
            <v>7</v>
          </cell>
          <cell r="G598">
            <v>0</v>
          </cell>
          <cell r="H598">
            <v>0</v>
          </cell>
        </row>
        <row r="599">
          <cell r="A599">
            <v>101091</v>
          </cell>
          <cell r="B599" t="str">
            <v>výchova a vzdelávanie</v>
          </cell>
          <cell r="C599" t="str">
            <v>učiteľstvo, vychovávateľstvo a pedagogické vedy</v>
          </cell>
          <cell r="D599" t="str">
            <v>Andragogika</v>
          </cell>
          <cell r="E599">
            <v>1</v>
          </cell>
          <cell r="F599">
            <v>7</v>
          </cell>
          <cell r="G599">
            <v>0</v>
          </cell>
          <cell r="H599">
            <v>0</v>
          </cell>
        </row>
        <row r="600">
          <cell r="A600">
            <v>101092</v>
          </cell>
          <cell r="B600" t="str">
            <v>výchova a vzdelávanie</v>
          </cell>
          <cell r="C600" t="str">
            <v>učiteľstvo, vychovávateľstvo a pedagogické vedy</v>
          </cell>
          <cell r="D600" t="str">
            <v>Andragogika</v>
          </cell>
          <cell r="E600">
            <v>2</v>
          </cell>
          <cell r="F600">
            <v>7</v>
          </cell>
          <cell r="G600">
            <v>0</v>
          </cell>
          <cell r="H600">
            <v>0</v>
          </cell>
        </row>
        <row r="601">
          <cell r="A601">
            <v>101093</v>
          </cell>
          <cell r="B601" t="str">
            <v>výchova a vzdelávanie</v>
          </cell>
          <cell r="C601" t="str">
            <v>učiteľstvo, vychovávateľstvo a pedagogické vedy</v>
          </cell>
          <cell r="D601" t="str">
            <v>Andragogika</v>
          </cell>
          <cell r="E601">
            <v>3</v>
          </cell>
          <cell r="F601">
            <v>20</v>
          </cell>
          <cell r="G601">
            <v>0</v>
          </cell>
          <cell r="H601">
            <v>0</v>
          </cell>
        </row>
        <row r="602">
          <cell r="A602">
            <v>101071</v>
          </cell>
          <cell r="B602" t="str">
            <v>výchova a vzdelávanie</v>
          </cell>
          <cell r="C602" t="str">
            <v>učiteľstvo, vychovávateľstvo a pedagogické vedy</v>
          </cell>
          <cell r="D602" t="str">
            <v>Liečebná pedagogika</v>
          </cell>
          <cell r="E602">
            <v>1</v>
          </cell>
          <cell r="F602">
            <v>7</v>
          </cell>
          <cell r="G602">
            <v>0</v>
          </cell>
          <cell r="H602">
            <v>0</v>
          </cell>
        </row>
        <row r="603">
          <cell r="A603">
            <v>101072</v>
          </cell>
          <cell r="B603" t="str">
            <v>výchova a vzdelávanie</v>
          </cell>
          <cell r="C603" t="str">
            <v>učiteľstvo, vychovávateľstvo a pedagogické vedy</v>
          </cell>
          <cell r="D603" t="str">
            <v>Liečebná pedagogika</v>
          </cell>
          <cell r="E603">
            <v>2</v>
          </cell>
          <cell r="F603">
            <v>7</v>
          </cell>
          <cell r="G603">
            <v>0</v>
          </cell>
          <cell r="H603">
            <v>0</v>
          </cell>
        </row>
        <row r="604">
          <cell r="A604">
            <v>101073</v>
          </cell>
          <cell r="B604" t="str">
            <v>výchova a vzdelávanie</v>
          </cell>
          <cell r="C604" t="str">
            <v>učiteľstvo, vychovávateľstvo a pedagogické vedy</v>
          </cell>
          <cell r="D604" t="str">
            <v>Liečebná pedagogika</v>
          </cell>
          <cell r="E604">
            <v>3</v>
          </cell>
          <cell r="F604">
            <v>20</v>
          </cell>
          <cell r="G604">
            <v>0</v>
          </cell>
          <cell r="H604">
            <v>0</v>
          </cell>
        </row>
        <row r="605">
          <cell r="A605">
            <v>101081</v>
          </cell>
          <cell r="B605" t="str">
            <v>výchova a vzdelávanie</v>
          </cell>
          <cell r="C605" t="str">
            <v>učiteľstvo, vychovávateľstvo a pedagogické vedy</v>
          </cell>
          <cell r="D605" t="str">
            <v>Logopédia</v>
          </cell>
          <cell r="E605">
            <v>1</v>
          </cell>
          <cell r="F605">
            <v>7</v>
          </cell>
          <cell r="G605">
            <v>0</v>
          </cell>
          <cell r="H605">
            <v>0</v>
          </cell>
        </row>
        <row r="606">
          <cell r="A606">
            <v>101082</v>
          </cell>
          <cell r="B606" t="str">
            <v>výchova a vzdelávanie</v>
          </cell>
          <cell r="C606" t="str">
            <v>učiteľstvo, vychovávateľstvo a pedagogické vedy</v>
          </cell>
          <cell r="D606" t="str">
            <v>Logopédia</v>
          </cell>
          <cell r="E606">
            <v>2</v>
          </cell>
          <cell r="F606">
            <v>7</v>
          </cell>
          <cell r="G606">
            <v>0</v>
          </cell>
          <cell r="H606">
            <v>0</v>
          </cell>
        </row>
        <row r="607">
          <cell r="A607">
            <v>101083</v>
          </cell>
          <cell r="B607" t="str">
            <v>výchova a vzdelávanie</v>
          </cell>
          <cell r="C607" t="str">
            <v>učiteľstvo, vychovávateľstvo a pedagogické vedy</v>
          </cell>
          <cell r="D607" t="str">
            <v>Logopédia</v>
          </cell>
          <cell r="E607">
            <v>3</v>
          </cell>
          <cell r="F607">
            <v>20</v>
          </cell>
          <cell r="G607">
            <v>0</v>
          </cell>
          <cell r="H607">
            <v>0</v>
          </cell>
        </row>
        <row r="608">
          <cell r="A608">
            <v>101103</v>
          </cell>
          <cell r="B608" t="str">
            <v>výchova a vzdelávanie</v>
          </cell>
          <cell r="C608" t="str">
            <v>učiteľstvo, vychovávateľstvo a pedagogické vedy</v>
          </cell>
          <cell r="D608" t="str">
            <v>Odborová didaktika</v>
          </cell>
          <cell r="E608">
            <v>3</v>
          </cell>
          <cell r="F608">
            <v>20</v>
          </cell>
          <cell r="G608">
            <v>0</v>
          </cell>
          <cell r="H608">
            <v>0</v>
          </cell>
        </row>
        <row r="609">
          <cell r="A609">
            <v>101041</v>
          </cell>
          <cell r="B609" t="str">
            <v>výchova a vzdelávanie</v>
          </cell>
          <cell r="C609" t="str">
            <v>učiteľstvo, vychovávateľstvo a pedagogické vedy</v>
          </cell>
          <cell r="D609" t="str">
            <v>Pedagogika</v>
          </cell>
          <cell r="E609">
            <v>1</v>
          </cell>
          <cell r="F609">
            <v>7</v>
          </cell>
          <cell r="G609">
            <v>0</v>
          </cell>
          <cell r="H609">
            <v>0</v>
          </cell>
        </row>
        <row r="610">
          <cell r="A610">
            <v>101042</v>
          </cell>
          <cell r="B610" t="str">
            <v>výchova a vzdelávanie</v>
          </cell>
          <cell r="C610" t="str">
            <v>učiteľstvo, vychovávateľstvo a pedagogické vedy</v>
          </cell>
          <cell r="D610" t="str">
            <v>Pedagogika</v>
          </cell>
          <cell r="E610">
            <v>2</v>
          </cell>
          <cell r="F610">
            <v>7</v>
          </cell>
          <cell r="G610">
            <v>0</v>
          </cell>
          <cell r="H610">
            <v>0</v>
          </cell>
        </row>
        <row r="611">
          <cell r="A611">
            <v>101043</v>
          </cell>
          <cell r="B611" t="str">
            <v>výchova a vzdelávanie</v>
          </cell>
          <cell r="C611" t="str">
            <v>učiteľstvo, vychovávateľstvo a pedagogické vedy</v>
          </cell>
          <cell r="D611" t="str">
            <v>Pedagogika</v>
          </cell>
          <cell r="E611">
            <v>3</v>
          </cell>
          <cell r="F611">
            <v>20</v>
          </cell>
          <cell r="G611">
            <v>0</v>
          </cell>
          <cell r="H611">
            <v>0</v>
          </cell>
        </row>
        <row r="612">
          <cell r="A612">
            <v>101051</v>
          </cell>
          <cell r="B612" t="str">
            <v>výchova a vzdelávanie</v>
          </cell>
          <cell r="C612" t="str">
            <v>učiteľstvo, vychovávateľstvo a pedagogické vedy</v>
          </cell>
          <cell r="D612" t="str">
            <v>Predškolská a elementárna pedagogika</v>
          </cell>
          <cell r="E612">
            <v>1</v>
          </cell>
          <cell r="F612">
            <v>7</v>
          </cell>
          <cell r="G612">
            <v>0</v>
          </cell>
          <cell r="H612">
            <v>0</v>
          </cell>
        </row>
        <row r="613">
          <cell r="A613">
            <v>101052</v>
          </cell>
          <cell r="B613" t="str">
            <v>výchova a vzdelávanie</v>
          </cell>
          <cell r="C613" t="str">
            <v>učiteľstvo, vychovávateľstvo a pedagogické vedy</v>
          </cell>
          <cell r="D613" t="str">
            <v>Predškolská a elementárna pedagogika</v>
          </cell>
          <cell r="E613">
            <v>2</v>
          </cell>
          <cell r="F613">
            <v>7</v>
          </cell>
          <cell r="G613">
            <v>0</v>
          </cell>
          <cell r="H613">
            <v>0</v>
          </cell>
        </row>
        <row r="614">
          <cell r="A614">
            <v>101053</v>
          </cell>
          <cell r="B614" t="str">
            <v>výchova a vzdelávanie</v>
          </cell>
          <cell r="C614" t="str">
            <v>učiteľstvo, vychovávateľstvo a pedagogické vedy</v>
          </cell>
          <cell r="D614" t="str">
            <v>Predškolská a elementárna pedagogika</v>
          </cell>
          <cell r="E614">
            <v>3</v>
          </cell>
          <cell r="F614">
            <v>20</v>
          </cell>
          <cell r="G614">
            <v>0</v>
          </cell>
          <cell r="H614">
            <v>0</v>
          </cell>
        </row>
        <row r="615">
          <cell r="A615">
            <v>101061</v>
          </cell>
          <cell r="B615" t="str">
            <v>výchova a vzdelávanie</v>
          </cell>
          <cell r="C615" t="str">
            <v>učiteľstvo, vychovávateľstvo a pedagogické vedy</v>
          </cell>
          <cell r="D615" t="str">
            <v>Špeciálna pedagogika</v>
          </cell>
          <cell r="E615">
            <v>1</v>
          </cell>
          <cell r="F615">
            <v>7</v>
          </cell>
          <cell r="G615">
            <v>0</v>
          </cell>
          <cell r="H615">
            <v>0</v>
          </cell>
        </row>
        <row r="616">
          <cell r="A616">
            <v>101062</v>
          </cell>
          <cell r="B616" t="str">
            <v>výchova a vzdelávanie</v>
          </cell>
          <cell r="C616" t="str">
            <v>učiteľstvo, vychovávateľstvo a pedagogické vedy</v>
          </cell>
          <cell r="D616" t="str">
            <v>Špeciálna pedagogika</v>
          </cell>
          <cell r="E616">
            <v>2</v>
          </cell>
          <cell r="F616">
            <v>7</v>
          </cell>
          <cell r="G616">
            <v>0</v>
          </cell>
          <cell r="H616">
            <v>0</v>
          </cell>
        </row>
        <row r="617">
          <cell r="A617">
            <v>101063</v>
          </cell>
          <cell r="B617" t="str">
            <v>výchova a vzdelávanie</v>
          </cell>
          <cell r="C617" t="str">
            <v>učiteľstvo, vychovávateľstvo a pedagogické vedy</v>
          </cell>
          <cell r="D617" t="str">
            <v>Špeciálna pedagogika</v>
          </cell>
          <cell r="E617">
            <v>3</v>
          </cell>
          <cell r="F617">
            <v>20</v>
          </cell>
          <cell r="G617">
            <v>0</v>
          </cell>
          <cell r="H617">
            <v>0</v>
          </cell>
        </row>
        <row r="618">
          <cell r="A618">
            <v>101011</v>
          </cell>
          <cell r="B618" t="str">
            <v>výchova a vzdelávanie</v>
          </cell>
          <cell r="C618" t="str">
            <v>učiteľstvo, vychovávateľstvo a pedagogické vedy</v>
          </cell>
          <cell r="D618" t="str">
            <v>Učiteľstvo akademických predmetov</v>
          </cell>
          <cell r="E618">
            <v>1</v>
          </cell>
          <cell r="G618">
            <v>-1</v>
          </cell>
          <cell r="H618">
            <v>-1</v>
          </cell>
        </row>
        <row r="619">
          <cell r="A619">
            <v>101012</v>
          </cell>
          <cell r="B619" t="str">
            <v>výchova a vzdelávanie</v>
          </cell>
          <cell r="C619" t="str">
            <v>učiteľstvo, vychovávateľstvo a pedagogické vedy</v>
          </cell>
          <cell r="D619" t="str">
            <v>Učiteľstvo akademických predmetov</v>
          </cell>
          <cell r="E619">
            <v>2</v>
          </cell>
          <cell r="G619">
            <v>-1</v>
          </cell>
          <cell r="H619">
            <v>-1</v>
          </cell>
        </row>
        <row r="620">
          <cell r="A620">
            <v>101021</v>
          </cell>
          <cell r="B620" t="str">
            <v>výchova a vzdelávanie</v>
          </cell>
          <cell r="C620" t="str">
            <v>učiteľstvo, vychovávateľstvo a pedagogické vedy</v>
          </cell>
          <cell r="D620" t="str">
            <v>Učiteľstvo profesijných predmetov a praktickej prípravy</v>
          </cell>
          <cell r="E620">
            <v>1</v>
          </cell>
          <cell r="G620">
            <v>-1</v>
          </cell>
          <cell r="H620">
            <v>-1</v>
          </cell>
        </row>
        <row r="621">
          <cell r="A621">
            <v>101022</v>
          </cell>
          <cell r="B621" t="str">
            <v>výchova a vzdelávanie</v>
          </cell>
          <cell r="C621" t="str">
            <v>učiteľstvo, vychovávateľstvo a pedagogické vedy</v>
          </cell>
          <cell r="D621" t="str">
            <v>Učiteľstvo profesijných predmetov a praktickej prípravy</v>
          </cell>
          <cell r="E621">
            <v>2</v>
          </cell>
          <cell r="G621">
            <v>-1</v>
          </cell>
          <cell r="H621">
            <v>-1</v>
          </cell>
        </row>
        <row r="622">
          <cell r="A622">
            <v>101031</v>
          </cell>
          <cell r="B622" t="str">
            <v>výchova a vzdelávanie</v>
          </cell>
          <cell r="C622" t="str">
            <v>učiteľstvo, vychovávateľstvo a pedagogické vedy</v>
          </cell>
          <cell r="D622" t="str">
            <v>Učiteľstvo umelecko-výchovných a výchovných predmetov</v>
          </cell>
          <cell r="E622">
            <v>1</v>
          </cell>
          <cell r="G622">
            <v>-1</v>
          </cell>
          <cell r="H622">
            <v>-1</v>
          </cell>
        </row>
        <row r="623">
          <cell r="A623">
            <v>101032</v>
          </cell>
          <cell r="B623" t="str">
            <v>výchova a vzdelávanie</v>
          </cell>
          <cell r="C623" t="str">
            <v>učiteľstvo, vychovávateľstvo a pedagogické vedy</v>
          </cell>
          <cell r="D623" t="str">
            <v>Učiteľstvo umelecko-výchovných a výchovných predmetov</v>
          </cell>
          <cell r="E623">
            <v>2</v>
          </cell>
          <cell r="G623">
            <v>-1</v>
          </cell>
          <cell r="H623">
            <v>-1</v>
          </cell>
        </row>
        <row r="624">
          <cell r="A624">
            <v>703033</v>
          </cell>
          <cell r="B624" t="str">
            <v>zdravotníctvo</v>
          </cell>
          <cell r="C624" t="str">
            <v>farmaceutické vedy</v>
          </cell>
          <cell r="D624" t="str">
            <v>Farmaceutická chémia</v>
          </cell>
          <cell r="E624">
            <v>3</v>
          </cell>
          <cell r="F624">
            <v>19</v>
          </cell>
          <cell r="G624">
            <v>0</v>
          </cell>
          <cell r="H624">
            <v>0</v>
          </cell>
        </row>
        <row r="625">
          <cell r="A625">
            <v>703011</v>
          </cell>
          <cell r="B625" t="str">
            <v>zdravotníctvo</v>
          </cell>
          <cell r="C625" t="str">
            <v>farmaceutické vedy</v>
          </cell>
          <cell r="D625" t="str">
            <v>Farmácia</v>
          </cell>
          <cell r="E625">
            <v>1</v>
          </cell>
          <cell r="F625">
            <v>1</v>
          </cell>
          <cell r="G625">
            <v>0</v>
          </cell>
          <cell r="H625">
            <v>0</v>
          </cell>
        </row>
        <row r="626">
          <cell r="A626">
            <v>703012</v>
          </cell>
          <cell r="B626" t="str">
            <v>zdravotníctvo</v>
          </cell>
          <cell r="C626" t="str">
            <v>farmaceutické vedy</v>
          </cell>
          <cell r="D626" t="str">
            <v>Farmácia</v>
          </cell>
          <cell r="E626">
            <v>2</v>
          </cell>
          <cell r="F626">
            <v>1</v>
          </cell>
          <cell r="G626">
            <v>0</v>
          </cell>
          <cell r="H626">
            <v>0</v>
          </cell>
        </row>
        <row r="627">
          <cell r="A627">
            <v>703043</v>
          </cell>
          <cell r="B627" t="str">
            <v>zdravotníctvo</v>
          </cell>
          <cell r="C627" t="str">
            <v>farmaceutické vedy</v>
          </cell>
          <cell r="D627" t="str">
            <v>Farmakognózia</v>
          </cell>
          <cell r="E627">
            <v>3</v>
          </cell>
          <cell r="F627">
            <v>19</v>
          </cell>
          <cell r="G627">
            <v>0</v>
          </cell>
          <cell r="H627">
            <v>0</v>
          </cell>
        </row>
        <row r="628">
          <cell r="A628">
            <v>703023</v>
          </cell>
          <cell r="B628" t="str">
            <v>zdravotníctvo</v>
          </cell>
          <cell r="C628" t="str">
            <v>farmaceutické vedy</v>
          </cell>
          <cell r="D628" t="str">
            <v>Farmakológia</v>
          </cell>
          <cell r="E628">
            <v>3</v>
          </cell>
          <cell r="F628">
            <v>19</v>
          </cell>
          <cell r="G628">
            <v>0</v>
          </cell>
          <cell r="H628">
            <v>0</v>
          </cell>
        </row>
        <row r="629">
          <cell r="A629">
            <v>703053</v>
          </cell>
          <cell r="B629" t="str">
            <v>zdravotníctvo</v>
          </cell>
          <cell r="C629" t="str">
            <v>farmaceutické vedy</v>
          </cell>
          <cell r="D629" t="str">
            <v>Galenická farmácia</v>
          </cell>
          <cell r="E629">
            <v>3</v>
          </cell>
          <cell r="F629">
            <v>19</v>
          </cell>
          <cell r="G629">
            <v>0</v>
          </cell>
          <cell r="H629">
            <v>0</v>
          </cell>
        </row>
        <row r="630">
          <cell r="A630">
            <v>703073</v>
          </cell>
          <cell r="B630" t="str">
            <v>zdravotníctvo</v>
          </cell>
          <cell r="C630" t="str">
            <v>farmaceutické vedy</v>
          </cell>
          <cell r="D630" t="str">
            <v>Klinická farmácia</v>
          </cell>
          <cell r="E630">
            <v>3</v>
          </cell>
          <cell r="F630">
            <v>19</v>
          </cell>
          <cell r="G630">
            <v>0</v>
          </cell>
          <cell r="H630">
            <v>0</v>
          </cell>
        </row>
        <row r="631">
          <cell r="A631">
            <v>703063</v>
          </cell>
          <cell r="B631" t="str">
            <v>zdravotníctvo</v>
          </cell>
          <cell r="C631" t="str">
            <v>farmaceutické vedy</v>
          </cell>
          <cell r="D631" t="str">
            <v>Lekárenstvo - sociálna farmácia</v>
          </cell>
          <cell r="E631">
            <v>3</v>
          </cell>
          <cell r="F631">
            <v>19</v>
          </cell>
          <cell r="G631">
            <v>0</v>
          </cell>
          <cell r="H631">
            <v>0</v>
          </cell>
        </row>
        <row r="632">
          <cell r="A632">
            <v>701023</v>
          </cell>
          <cell r="B632" t="str">
            <v>zdravotníctvo</v>
          </cell>
          <cell r="C632" t="str">
            <v>lekárske vedy</v>
          </cell>
          <cell r="D632" t="str">
            <v>Anatómia, histológia a embryológia</v>
          </cell>
          <cell r="E632">
            <v>3</v>
          </cell>
          <cell r="F632">
            <v>18</v>
          </cell>
          <cell r="G632">
            <v>0</v>
          </cell>
          <cell r="H632">
            <v>0</v>
          </cell>
        </row>
        <row r="633">
          <cell r="A633">
            <v>701203</v>
          </cell>
          <cell r="B633" t="str">
            <v>zdravotníctvo</v>
          </cell>
          <cell r="C633" t="str">
            <v>lekárske vedy</v>
          </cell>
          <cell r="D633" t="str">
            <v>Anesteziológia a resuscitácia</v>
          </cell>
          <cell r="E633">
            <v>3</v>
          </cell>
          <cell r="F633">
            <v>18</v>
          </cell>
          <cell r="G633">
            <v>0</v>
          </cell>
          <cell r="H633">
            <v>0</v>
          </cell>
        </row>
        <row r="634">
          <cell r="A634">
            <v>701133</v>
          </cell>
          <cell r="B634" t="str">
            <v>zdravotníctvo</v>
          </cell>
          <cell r="C634" t="str">
            <v>lekárske vedy</v>
          </cell>
          <cell r="D634" t="str">
            <v>Dermatovenerológia</v>
          </cell>
          <cell r="E634">
            <v>3</v>
          </cell>
          <cell r="F634">
            <v>18</v>
          </cell>
          <cell r="G634">
            <v>0</v>
          </cell>
          <cell r="H634">
            <v>0</v>
          </cell>
        </row>
        <row r="635">
          <cell r="A635">
            <v>701053</v>
          </cell>
          <cell r="B635" t="str">
            <v>zdravotníctvo</v>
          </cell>
          <cell r="C635" t="str">
            <v>lekárske vedy</v>
          </cell>
          <cell r="D635" t="str">
            <v>Epidemiológia</v>
          </cell>
          <cell r="E635">
            <v>3</v>
          </cell>
          <cell r="F635">
            <v>18</v>
          </cell>
          <cell r="G635">
            <v>0</v>
          </cell>
          <cell r="H635">
            <v>0</v>
          </cell>
        </row>
        <row r="636">
          <cell r="A636">
            <v>701243</v>
          </cell>
          <cell r="B636" t="str">
            <v>zdravotníctvo</v>
          </cell>
          <cell r="C636" t="str">
            <v>lekárske vedy</v>
          </cell>
          <cell r="D636" t="str">
            <v>Fyziatria, balneológia a liečebná rehabilitácia</v>
          </cell>
          <cell r="E636">
            <v>3</v>
          </cell>
          <cell r="F636">
            <v>18</v>
          </cell>
          <cell r="G636">
            <v>0</v>
          </cell>
          <cell r="H636">
            <v>0</v>
          </cell>
        </row>
        <row r="637">
          <cell r="A637">
            <v>701093</v>
          </cell>
          <cell r="B637" t="str">
            <v>zdravotníctvo</v>
          </cell>
          <cell r="C637" t="str">
            <v>lekárske vedy</v>
          </cell>
          <cell r="D637" t="str">
            <v>Gynekológia a pôrodníctvo</v>
          </cell>
          <cell r="E637">
            <v>3</v>
          </cell>
          <cell r="F637">
            <v>18</v>
          </cell>
          <cell r="G637">
            <v>0</v>
          </cell>
          <cell r="H637">
            <v>0</v>
          </cell>
        </row>
        <row r="638">
          <cell r="A638">
            <v>701063</v>
          </cell>
          <cell r="B638" t="str">
            <v>zdravotníctvo</v>
          </cell>
          <cell r="C638" t="str">
            <v>lekárske vedy</v>
          </cell>
          <cell r="D638" t="str">
            <v>Hygiena</v>
          </cell>
          <cell r="E638">
            <v>3</v>
          </cell>
          <cell r="F638">
            <v>18</v>
          </cell>
          <cell r="G638">
            <v>0</v>
          </cell>
          <cell r="H638">
            <v>0</v>
          </cell>
        </row>
        <row r="639">
          <cell r="A639">
            <v>701073</v>
          </cell>
          <cell r="B639" t="str">
            <v>zdravotníctvo</v>
          </cell>
          <cell r="C639" t="str">
            <v>lekárske vedy</v>
          </cell>
          <cell r="D639" t="str">
            <v>Chirurgia</v>
          </cell>
          <cell r="E639">
            <v>3</v>
          </cell>
          <cell r="F639">
            <v>18</v>
          </cell>
          <cell r="G639">
            <v>0</v>
          </cell>
          <cell r="H639">
            <v>0</v>
          </cell>
        </row>
        <row r="640">
          <cell r="A640">
            <v>701253</v>
          </cell>
          <cell r="B640" t="str">
            <v>zdravotníctvo</v>
          </cell>
          <cell r="C640" t="str">
            <v>lekárske vedy</v>
          </cell>
          <cell r="D640" t="str">
            <v>Klinická biochémia</v>
          </cell>
          <cell r="E640">
            <v>3</v>
          </cell>
          <cell r="F640">
            <v>18</v>
          </cell>
          <cell r="G640">
            <v>0</v>
          </cell>
          <cell r="H640">
            <v>0</v>
          </cell>
        </row>
        <row r="641">
          <cell r="A641">
            <v>701263</v>
          </cell>
          <cell r="B641" t="str">
            <v>zdravotníctvo</v>
          </cell>
          <cell r="C641" t="str">
            <v>lekárske vedy</v>
          </cell>
          <cell r="D641" t="str">
            <v>Klinická farmakológia</v>
          </cell>
          <cell r="E641">
            <v>3</v>
          </cell>
          <cell r="F641">
            <v>18</v>
          </cell>
          <cell r="G641">
            <v>0</v>
          </cell>
          <cell r="H641">
            <v>0</v>
          </cell>
        </row>
        <row r="642">
          <cell r="A642">
            <v>701273</v>
          </cell>
          <cell r="B642" t="str">
            <v>zdravotníctvo</v>
          </cell>
          <cell r="C642" t="str">
            <v>lekárske vedy</v>
          </cell>
          <cell r="D642" t="str">
            <v>Lekárska biofyzika</v>
          </cell>
          <cell r="E642">
            <v>3</v>
          </cell>
          <cell r="F642">
            <v>19</v>
          </cell>
          <cell r="G642">
            <v>0</v>
          </cell>
          <cell r="H642">
            <v>0</v>
          </cell>
        </row>
        <row r="643">
          <cell r="A643">
            <v>701283</v>
          </cell>
          <cell r="B643" t="str">
            <v>zdravotníctvo</v>
          </cell>
          <cell r="C643" t="str">
            <v>lekárske vedy</v>
          </cell>
          <cell r="D643" t="str">
            <v>Lekárska, klinická a farmaceutická biochémia</v>
          </cell>
          <cell r="E643">
            <v>3</v>
          </cell>
          <cell r="F643">
            <v>19</v>
          </cell>
          <cell r="G643">
            <v>0</v>
          </cell>
          <cell r="H643">
            <v>0</v>
          </cell>
        </row>
        <row r="644">
          <cell r="A644">
            <v>701113</v>
          </cell>
          <cell r="B644" t="str">
            <v>zdravotníctvo</v>
          </cell>
          <cell r="C644" t="str">
            <v>lekárske vedy</v>
          </cell>
          <cell r="D644" t="str">
            <v>Neurológia</v>
          </cell>
          <cell r="E644">
            <v>3</v>
          </cell>
          <cell r="F644">
            <v>18</v>
          </cell>
          <cell r="G644">
            <v>0</v>
          </cell>
          <cell r="H644">
            <v>0</v>
          </cell>
        </row>
        <row r="645">
          <cell r="A645">
            <v>701033</v>
          </cell>
          <cell r="B645" t="str">
            <v>zdravotníctvo</v>
          </cell>
          <cell r="C645" t="str">
            <v>lekárske vedy</v>
          </cell>
          <cell r="D645" t="str">
            <v>Normálna a patologická fyziológia</v>
          </cell>
          <cell r="E645">
            <v>3</v>
          </cell>
          <cell r="F645">
            <v>18</v>
          </cell>
          <cell r="G645">
            <v>0</v>
          </cell>
          <cell r="H645">
            <v>0</v>
          </cell>
        </row>
        <row r="646">
          <cell r="A646">
            <v>701193</v>
          </cell>
          <cell r="B646" t="str">
            <v>zdravotníctvo</v>
          </cell>
          <cell r="C646" t="str">
            <v>lekárske vedy</v>
          </cell>
          <cell r="D646" t="str">
            <v>Nukleárna medicína</v>
          </cell>
          <cell r="E646">
            <v>3</v>
          </cell>
          <cell r="F646">
            <v>18</v>
          </cell>
          <cell r="G646">
            <v>0</v>
          </cell>
          <cell r="H646">
            <v>0</v>
          </cell>
        </row>
        <row r="647">
          <cell r="A647">
            <v>701143</v>
          </cell>
          <cell r="B647" t="str">
            <v>zdravotníctvo</v>
          </cell>
          <cell r="C647" t="str">
            <v>lekárske vedy</v>
          </cell>
          <cell r="D647" t="str">
            <v>Oftalmológia</v>
          </cell>
          <cell r="E647">
            <v>3</v>
          </cell>
          <cell r="F647">
            <v>18</v>
          </cell>
          <cell r="G647">
            <v>0</v>
          </cell>
          <cell r="H647">
            <v>0</v>
          </cell>
        </row>
        <row r="648">
          <cell r="A648">
            <v>701153</v>
          </cell>
          <cell r="B648" t="str">
            <v>zdravotníctvo</v>
          </cell>
          <cell r="C648" t="str">
            <v>lekárske vedy</v>
          </cell>
          <cell r="D648" t="str">
            <v>Onkológia</v>
          </cell>
          <cell r="E648">
            <v>3</v>
          </cell>
          <cell r="F648">
            <v>18</v>
          </cell>
          <cell r="G648">
            <v>0</v>
          </cell>
          <cell r="H648">
            <v>0</v>
          </cell>
        </row>
        <row r="649">
          <cell r="A649">
            <v>701223</v>
          </cell>
          <cell r="B649" t="str">
            <v>zdravotníctvo</v>
          </cell>
          <cell r="C649" t="str">
            <v>lekárske vedy</v>
          </cell>
          <cell r="D649" t="str">
            <v>Ortopédia</v>
          </cell>
          <cell r="E649">
            <v>3</v>
          </cell>
          <cell r="F649">
            <v>18</v>
          </cell>
          <cell r="G649">
            <v>0</v>
          </cell>
          <cell r="H649">
            <v>0</v>
          </cell>
        </row>
        <row r="650">
          <cell r="A650">
            <v>701163</v>
          </cell>
          <cell r="B650" t="str">
            <v>zdravotníctvo</v>
          </cell>
          <cell r="C650" t="str">
            <v>lekárske vedy</v>
          </cell>
          <cell r="D650" t="str">
            <v>Otorinolaryngológia</v>
          </cell>
          <cell r="E650">
            <v>3</v>
          </cell>
          <cell r="F650">
            <v>18</v>
          </cell>
          <cell r="G650">
            <v>0</v>
          </cell>
          <cell r="H650">
            <v>0</v>
          </cell>
        </row>
        <row r="651">
          <cell r="A651">
            <v>701213</v>
          </cell>
          <cell r="B651" t="str">
            <v>zdravotníctvo</v>
          </cell>
          <cell r="C651" t="str">
            <v>lekárske vedy</v>
          </cell>
          <cell r="D651" t="str">
            <v>Patologická anatómia a súdne lekárstvo</v>
          </cell>
          <cell r="E651">
            <v>3</v>
          </cell>
          <cell r="F651">
            <v>18</v>
          </cell>
          <cell r="G651">
            <v>0</v>
          </cell>
          <cell r="H651">
            <v>0</v>
          </cell>
        </row>
        <row r="652">
          <cell r="A652">
            <v>701103</v>
          </cell>
          <cell r="B652" t="str">
            <v>zdravotníctvo</v>
          </cell>
          <cell r="C652" t="str">
            <v>lekárske vedy</v>
          </cell>
          <cell r="D652" t="str">
            <v>Pediatria</v>
          </cell>
          <cell r="E652">
            <v>3</v>
          </cell>
          <cell r="F652">
            <v>18</v>
          </cell>
          <cell r="G652">
            <v>0</v>
          </cell>
          <cell r="H652">
            <v>0</v>
          </cell>
        </row>
        <row r="653">
          <cell r="A653">
            <v>701123</v>
          </cell>
          <cell r="B653" t="str">
            <v>zdravotníctvo</v>
          </cell>
          <cell r="C653" t="str">
            <v>lekárske vedy</v>
          </cell>
          <cell r="D653" t="str">
            <v>Psychiatria</v>
          </cell>
          <cell r="E653">
            <v>3</v>
          </cell>
          <cell r="F653">
            <v>18</v>
          </cell>
          <cell r="G653">
            <v>0</v>
          </cell>
          <cell r="H653">
            <v>0</v>
          </cell>
        </row>
        <row r="654">
          <cell r="A654">
            <v>701083</v>
          </cell>
          <cell r="B654" t="str">
            <v>zdravotníctvo</v>
          </cell>
          <cell r="C654" t="str">
            <v>lekárske vedy</v>
          </cell>
          <cell r="D654" t="str">
            <v>Röntgenológia a rádiológia</v>
          </cell>
          <cell r="E654">
            <v>3</v>
          </cell>
          <cell r="F654">
            <v>18</v>
          </cell>
          <cell r="G654">
            <v>0</v>
          </cell>
          <cell r="H654">
            <v>0</v>
          </cell>
        </row>
        <row r="655">
          <cell r="A655">
            <v>701173</v>
          </cell>
          <cell r="B655" t="str">
            <v>zdravotníctvo</v>
          </cell>
          <cell r="C655" t="str">
            <v>lekárske vedy</v>
          </cell>
          <cell r="D655" t="str">
            <v>Telovýchovné lekárstvo</v>
          </cell>
          <cell r="E655">
            <v>3</v>
          </cell>
          <cell r="F655">
            <v>18</v>
          </cell>
          <cell r="G655">
            <v>0</v>
          </cell>
          <cell r="H655">
            <v>0</v>
          </cell>
        </row>
        <row r="656">
          <cell r="A656">
            <v>701183</v>
          </cell>
          <cell r="B656" t="str">
            <v>zdravotníctvo</v>
          </cell>
          <cell r="C656" t="str">
            <v>lekárske vedy</v>
          </cell>
          <cell r="D656" t="str">
            <v>Toxikológia</v>
          </cell>
          <cell r="E656">
            <v>3</v>
          </cell>
          <cell r="F656">
            <v>18</v>
          </cell>
          <cell r="G656">
            <v>0</v>
          </cell>
          <cell r="H656">
            <v>0</v>
          </cell>
        </row>
        <row r="657">
          <cell r="A657">
            <v>701233</v>
          </cell>
          <cell r="B657" t="str">
            <v>zdravotníctvo</v>
          </cell>
          <cell r="C657" t="str">
            <v>lekárske vedy</v>
          </cell>
          <cell r="D657" t="str">
            <v>Urológia</v>
          </cell>
          <cell r="E657">
            <v>3</v>
          </cell>
          <cell r="F657">
            <v>18</v>
          </cell>
          <cell r="G657">
            <v>0</v>
          </cell>
          <cell r="H657">
            <v>0</v>
          </cell>
        </row>
        <row r="658">
          <cell r="A658">
            <v>701043</v>
          </cell>
          <cell r="B658" t="str">
            <v>zdravotníctvo</v>
          </cell>
          <cell r="C658" t="str">
            <v>lekárske vedy</v>
          </cell>
          <cell r="D658" t="str">
            <v>Vnútorné choroby</v>
          </cell>
          <cell r="E658">
            <v>3</v>
          </cell>
          <cell r="F658">
            <v>18</v>
          </cell>
          <cell r="G658">
            <v>0</v>
          </cell>
          <cell r="H658">
            <v>0</v>
          </cell>
        </row>
        <row r="659">
          <cell r="A659">
            <v>701011</v>
          </cell>
          <cell r="B659" t="str">
            <v>zdravotníctvo</v>
          </cell>
          <cell r="C659" t="str">
            <v>lekárske vedy</v>
          </cell>
          <cell r="D659" t="str">
            <v>Všeobecné lekárstvo</v>
          </cell>
          <cell r="E659">
            <v>1</v>
          </cell>
          <cell r="F659">
            <v>1</v>
          </cell>
          <cell r="G659">
            <v>0</v>
          </cell>
          <cell r="H659">
            <v>0</v>
          </cell>
        </row>
        <row r="660">
          <cell r="A660">
            <v>701012</v>
          </cell>
          <cell r="B660" t="str">
            <v>zdravotníctvo</v>
          </cell>
          <cell r="C660" t="str">
            <v>lekárske vedy</v>
          </cell>
          <cell r="D660" t="str">
            <v>Všeobecné lekárstvo</v>
          </cell>
          <cell r="E660">
            <v>2</v>
          </cell>
          <cell r="F660">
            <v>1</v>
          </cell>
          <cell r="G660">
            <v>0</v>
          </cell>
          <cell r="H660">
            <v>0</v>
          </cell>
        </row>
        <row r="661">
          <cell r="A661">
            <v>704091</v>
          </cell>
          <cell r="B661" t="str">
            <v>zdravotníctvo</v>
          </cell>
          <cell r="C661" t="str">
            <v>nelekárske zdravotnícke vedy</v>
          </cell>
          <cell r="D661" t="str">
            <v>Dentálna hygiena</v>
          </cell>
          <cell r="E661">
            <v>1</v>
          </cell>
          <cell r="F661">
            <v>17</v>
          </cell>
          <cell r="G661">
            <v>0</v>
          </cell>
          <cell r="H661">
            <v>0</v>
          </cell>
        </row>
        <row r="662">
          <cell r="A662">
            <v>704101</v>
          </cell>
          <cell r="B662" t="str">
            <v>zdravotníctvo</v>
          </cell>
          <cell r="C662" t="str">
            <v>nelekárske zdravotnícke vedy</v>
          </cell>
          <cell r="D662" t="str">
            <v>Fyziologická a klinická výživa</v>
          </cell>
          <cell r="E662">
            <v>1</v>
          </cell>
          <cell r="F662">
            <v>17</v>
          </cell>
          <cell r="G662">
            <v>0</v>
          </cell>
          <cell r="H662">
            <v>0</v>
          </cell>
        </row>
        <row r="663">
          <cell r="A663">
            <v>704071</v>
          </cell>
          <cell r="B663" t="str">
            <v>zdravotníctvo</v>
          </cell>
          <cell r="C663" t="str">
            <v>nelekárske zdravotnícke vedy</v>
          </cell>
          <cell r="D663" t="str">
            <v>Fyzioterapia</v>
          </cell>
          <cell r="E663">
            <v>1</v>
          </cell>
          <cell r="F663">
            <v>17</v>
          </cell>
          <cell r="G663">
            <v>0</v>
          </cell>
          <cell r="H663">
            <v>0</v>
          </cell>
        </row>
        <row r="664">
          <cell r="A664">
            <v>704072</v>
          </cell>
          <cell r="B664" t="str">
            <v>zdravotníctvo</v>
          </cell>
          <cell r="C664" t="str">
            <v>nelekárske zdravotnícke vedy</v>
          </cell>
          <cell r="D664" t="str">
            <v>Fyzioterapia</v>
          </cell>
          <cell r="E664">
            <v>2</v>
          </cell>
          <cell r="F664">
            <v>17</v>
          </cell>
          <cell r="G664">
            <v>0</v>
          </cell>
          <cell r="H664">
            <v>0</v>
          </cell>
        </row>
        <row r="665">
          <cell r="A665">
            <v>704073</v>
          </cell>
          <cell r="B665" t="str">
            <v>zdravotníctvo</v>
          </cell>
          <cell r="C665" t="str">
            <v>nelekárske zdravotnícke vedy</v>
          </cell>
          <cell r="D665" t="str">
            <v>Fyzioterapia</v>
          </cell>
          <cell r="E665">
            <v>3</v>
          </cell>
          <cell r="F665">
            <v>19</v>
          </cell>
          <cell r="G665">
            <v>0</v>
          </cell>
          <cell r="H665">
            <v>0</v>
          </cell>
        </row>
        <row r="666">
          <cell r="A666">
            <v>704031</v>
          </cell>
          <cell r="B666" t="str">
            <v>zdravotníctvo</v>
          </cell>
          <cell r="C666" t="str">
            <v>nelekárske zdravotnícke vedy</v>
          </cell>
          <cell r="D666" t="str">
            <v>Laboratórne vyšetrovacie metódy v zdravotníctve</v>
          </cell>
          <cell r="E666">
            <v>1</v>
          </cell>
          <cell r="F666">
            <v>4</v>
          </cell>
          <cell r="G666">
            <v>0</v>
          </cell>
          <cell r="H666">
            <v>0</v>
          </cell>
        </row>
        <row r="667">
          <cell r="A667">
            <v>704032</v>
          </cell>
          <cell r="B667" t="str">
            <v>zdravotníctvo</v>
          </cell>
          <cell r="C667" t="str">
            <v>nelekárske zdravotnícke vedy</v>
          </cell>
          <cell r="D667" t="str">
            <v>Laboratórne vyšetrovacie metódy v zdravotníctve</v>
          </cell>
          <cell r="E667">
            <v>2</v>
          </cell>
          <cell r="F667">
            <v>4</v>
          </cell>
          <cell r="G667">
            <v>0</v>
          </cell>
          <cell r="H667">
            <v>0</v>
          </cell>
        </row>
        <row r="668">
          <cell r="A668">
            <v>704033</v>
          </cell>
          <cell r="B668" t="str">
            <v>zdravotníctvo</v>
          </cell>
          <cell r="C668" t="str">
            <v>nelekárske zdravotnícke vedy</v>
          </cell>
          <cell r="D668" t="str">
            <v>Laboratórne vyšetrovacie metódy v zdravotníctve</v>
          </cell>
          <cell r="E668">
            <v>3</v>
          </cell>
          <cell r="F668">
            <v>19</v>
          </cell>
          <cell r="G668">
            <v>0</v>
          </cell>
          <cell r="H668">
            <v>0</v>
          </cell>
        </row>
        <row r="669">
          <cell r="A669">
            <v>704011</v>
          </cell>
          <cell r="B669" t="str">
            <v>zdravotníctvo</v>
          </cell>
          <cell r="C669" t="str">
            <v>nelekárske zdravotnícke vedy</v>
          </cell>
          <cell r="D669" t="str">
            <v>Ošetrovateľstvo</v>
          </cell>
          <cell r="E669">
            <v>1</v>
          </cell>
          <cell r="F669">
            <v>17</v>
          </cell>
          <cell r="G669">
            <v>0</v>
          </cell>
          <cell r="H669">
            <v>0</v>
          </cell>
        </row>
        <row r="670">
          <cell r="A670">
            <v>704012</v>
          </cell>
          <cell r="B670" t="str">
            <v>zdravotníctvo</v>
          </cell>
          <cell r="C670" t="str">
            <v>nelekárske zdravotnícke vedy</v>
          </cell>
          <cell r="D670" t="str">
            <v>Ošetrovateľstvo</v>
          </cell>
          <cell r="E670">
            <v>2</v>
          </cell>
          <cell r="F670">
            <v>17</v>
          </cell>
          <cell r="G670">
            <v>0</v>
          </cell>
          <cell r="H670">
            <v>0</v>
          </cell>
        </row>
        <row r="671">
          <cell r="A671">
            <v>704013</v>
          </cell>
          <cell r="B671" t="str">
            <v>zdravotníctvo</v>
          </cell>
          <cell r="C671" t="str">
            <v>nelekárske zdravotnícke vedy</v>
          </cell>
          <cell r="D671" t="str">
            <v>Ošetrovateľstvo</v>
          </cell>
          <cell r="E671">
            <v>3</v>
          </cell>
          <cell r="F671">
            <v>19</v>
          </cell>
          <cell r="G671">
            <v>0</v>
          </cell>
          <cell r="H671">
            <v>0</v>
          </cell>
        </row>
        <row r="672">
          <cell r="A672">
            <v>704041</v>
          </cell>
          <cell r="B672" t="str">
            <v>zdravotníctvo</v>
          </cell>
          <cell r="C672" t="str">
            <v>nelekárske zdravotnícke vedy</v>
          </cell>
          <cell r="D672" t="str">
            <v>Pôrodná asistencia</v>
          </cell>
          <cell r="E672">
            <v>1</v>
          </cell>
          <cell r="F672">
            <v>1</v>
          </cell>
          <cell r="G672">
            <v>0</v>
          </cell>
          <cell r="H672">
            <v>0</v>
          </cell>
        </row>
        <row r="673">
          <cell r="A673">
            <v>704042</v>
          </cell>
          <cell r="B673" t="str">
            <v>zdravotníctvo</v>
          </cell>
          <cell r="C673" t="str">
            <v>nelekárske zdravotnícke vedy</v>
          </cell>
          <cell r="D673" t="str">
            <v>Pôrodná asistencia</v>
          </cell>
          <cell r="E673">
            <v>2</v>
          </cell>
          <cell r="F673">
            <v>1</v>
          </cell>
          <cell r="G673">
            <v>0</v>
          </cell>
          <cell r="H673">
            <v>0</v>
          </cell>
        </row>
        <row r="674">
          <cell r="A674">
            <v>704081</v>
          </cell>
          <cell r="B674" t="str">
            <v>zdravotníctvo</v>
          </cell>
          <cell r="C674" t="str">
            <v>nelekárske zdravotnícke vedy</v>
          </cell>
          <cell r="D674" t="str">
            <v>Rádiologická technika</v>
          </cell>
          <cell r="E674">
            <v>1</v>
          </cell>
          <cell r="F674">
            <v>4</v>
          </cell>
          <cell r="G674">
            <v>0</v>
          </cell>
          <cell r="H674">
            <v>0</v>
          </cell>
        </row>
        <row r="675">
          <cell r="A675">
            <v>704061</v>
          </cell>
          <cell r="B675" t="str">
            <v>zdravotníctvo</v>
          </cell>
          <cell r="C675" t="str">
            <v>nelekárske zdravotnícke vedy</v>
          </cell>
          <cell r="D675" t="str">
            <v>Urgentná zdravotná starostlivosť</v>
          </cell>
          <cell r="E675">
            <v>1</v>
          </cell>
          <cell r="F675">
            <v>17</v>
          </cell>
          <cell r="G675">
            <v>0</v>
          </cell>
          <cell r="H675">
            <v>0</v>
          </cell>
        </row>
        <row r="676">
          <cell r="A676">
            <v>704021</v>
          </cell>
          <cell r="B676" t="str">
            <v>zdravotníctvo</v>
          </cell>
          <cell r="C676" t="str">
            <v>nelekárske zdravotnícke vedy</v>
          </cell>
          <cell r="D676" t="str">
            <v>Verejné zdravotníctvo</v>
          </cell>
          <cell r="E676">
            <v>1</v>
          </cell>
          <cell r="F676">
            <v>4</v>
          </cell>
          <cell r="G676">
            <v>0</v>
          </cell>
          <cell r="H676">
            <v>0</v>
          </cell>
        </row>
        <row r="677">
          <cell r="A677">
            <v>704022</v>
          </cell>
          <cell r="B677" t="str">
            <v>zdravotníctvo</v>
          </cell>
          <cell r="C677" t="str">
            <v>nelekárske zdravotnícke vedy</v>
          </cell>
          <cell r="D677" t="str">
            <v>Verejné zdravotníctvo</v>
          </cell>
          <cell r="E677">
            <v>2</v>
          </cell>
          <cell r="F677">
            <v>4</v>
          </cell>
          <cell r="G677">
            <v>0</v>
          </cell>
          <cell r="H677">
            <v>0</v>
          </cell>
        </row>
        <row r="678">
          <cell r="A678">
            <v>704023</v>
          </cell>
          <cell r="B678" t="str">
            <v>zdravotníctvo</v>
          </cell>
          <cell r="C678" t="str">
            <v>nelekárske zdravotnícke vedy</v>
          </cell>
          <cell r="D678" t="str">
            <v>Verejné zdravotníctvo</v>
          </cell>
          <cell r="E678">
            <v>3</v>
          </cell>
          <cell r="F678">
            <v>19</v>
          </cell>
          <cell r="G678">
            <v>0</v>
          </cell>
          <cell r="H678">
            <v>0</v>
          </cell>
        </row>
        <row r="679">
          <cell r="A679">
            <v>704051</v>
          </cell>
          <cell r="B679" t="str">
            <v>zdravotníctvo</v>
          </cell>
          <cell r="C679" t="str">
            <v>nelekárske zdravotnícke vedy</v>
          </cell>
          <cell r="D679" t="str">
            <v>Zdravotnícke a diagnostické pomôcky</v>
          </cell>
          <cell r="E679">
            <v>1</v>
          </cell>
          <cell r="F679">
            <v>4</v>
          </cell>
          <cell r="G679">
            <v>0</v>
          </cell>
          <cell r="H679">
            <v>0</v>
          </cell>
        </row>
        <row r="680">
          <cell r="A680">
            <v>704111</v>
          </cell>
          <cell r="B680" t="str">
            <v>zdravotníctvo</v>
          </cell>
          <cell r="C680" t="str">
            <v>nelekárske zdravotnícke vedy</v>
          </cell>
          <cell r="D680" t="str">
            <v>Zubná technika</v>
          </cell>
          <cell r="E680">
            <v>1</v>
          </cell>
          <cell r="F680">
            <v>1</v>
          </cell>
          <cell r="G680">
            <v>0</v>
          </cell>
          <cell r="H680">
            <v>0</v>
          </cell>
        </row>
        <row r="681">
          <cell r="A681">
            <v>702011</v>
          </cell>
          <cell r="B681" t="str">
            <v>zdravotníctvo</v>
          </cell>
          <cell r="C681" t="str">
            <v>zubné lekárstvo</v>
          </cell>
          <cell r="D681" t="str">
            <v>Zubné lekárstvo</v>
          </cell>
          <cell r="E681">
            <v>1</v>
          </cell>
          <cell r="F681">
            <v>1</v>
          </cell>
          <cell r="G681">
            <v>0</v>
          </cell>
          <cell r="H681">
            <v>0</v>
          </cell>
        </row>
        <row r="682">
          <cell r="A682">
            <v>702012</v>
          </cell>
          <cell r="B682" t="str">
            <v>zdravotníctvo</v>
          </cell>
          <cell r="C682" t="str">
            <v>zubné lekárstvo</v>
          </cell>
          <cell r="D682" t="str">
            <v>Zubné lekárstvo</v>
          </cell>
          <cell r="E682">
            <v>2</v>
          </cell>
          <cell r="F682">
            <v>1</v>
          </cell>
          <cell r="G682">
            <v>0</v>
          </cell>
          <cell r="H682">
            <v>0</v>
          </cell>
        </row>
        <row r="683">
          <cell r="A683">
            <v>702013</v>
          </cell>
          <cell r="B683" t="str">
            <v>zdravotníctvo</v>
          </cell>
          <cell r="C683" t="str">
            <v>zubné lekárstvo</v>
          </cell>
          <cell r="D683" t="str">
            <v>Zubné lekárstvo</v>
          </cell>
          <cell r="E683">
            <v>3</v>
          </cell>
          <cell r="F683">
            <v>18</v>
          </cell>
          <cell r="G683">
            <v>0</v>
          </cell>
          <cell r="H683">
            <v>0</v>
          </cell>
        </row>
      </sheetData>
      <sheetData sheetId="7">
        <row r="6">
          <cell r="C6">
            <v>443535920</v>
          </cell>
        </row>
        <row r="7">
          <cell r="C7">
            <v>149025389</v>
          </cell>
        </row>
        <row r="8">
          <cell r="C8">
            <v>7700000</v>
          </cell>
        </row>
        <row r="9">
          <cell r="C9">
            <v>0</v>
          </cell>
        </row>
        <row r="10">
          <cell r="C10">
            <v>700000</v>
          </cell>
        </row>
        <row r="11">
          <cell r="C11">
            <v>7000000</v>
          </cell>
        </row>
        <row r="12">
          <cell r="C12">
            <v>0.35199999999999998</v>
          </cell>
        </row>
        <row r="15">
          <cell r="C15">
            <v>240169936</v>
          </cell>
        </row>
        <row r="16">
          <cell r="C16">
            <v>149025389</v>
          </cell>
        </row>
        <row r="17">
          <cell r="C17">
            <v>137125389</v>
          </cell>
        </row>
        <row r="18">
          <cell r="C18">
            <v>9400000</v>
          </cell>
        </row>
        <row r="19">
          <cell r="C19">
            <v>2500000</v>
          </cell>
        </row>
        <row r="20">
          <cell r="C20">
            <v>800000</v>
          </cell>
        </row>
        <row r="21">
          <cell r="C21">
            <v>53540595</v>
          </cell>
        </row>
        <row r="22">
          <cell r="C22">
            <v>22095486</v>
          </cell>
        </row>
        <row r="23">
          <cell r="C23">
            <v>8215407</v>
          </cell>
        </row>
        <row r="24">
          <cell r="C24">
            <v>23229702</v>
          </cell>
        </row>
        <row r="25">
          <cell r="C25">
            <v>7000000</v>
          </cell>
        </row>
        <row r="27">
          <cell r="C27">
            <v>136073246</v>
          </cell>
        </row>
        <row r="30">
          <cell r="C30">
            <v>2052841</v>
          </cell>
        </row>
        <row r="31">
          <cell r="C31">
            <v>68799</v>
          </cell>
        </row>
        <row r="36">
          <cell r="C36">
            <v>133951606</v>
          </cell>
        </row>
        <row r="37">
          <cell r="C37">
            <v>113858867</v>
          </cell>
        </row>
        <row r="39">
          <cell r="C39">
            <v>20092739</v>
          </cell>
        </row>
        <row r="43">
          <cell r="C43">
            <v>2</v>
          </cell>
        </row>
        <row r="44">
          <cell r="C44">
            <v>1.66</v>
          </cell>
        </row>
        <row r="45">
          <cell r="C45">
            <v>1.33</v>
          </cell>
        </row>
        <row r="46">
          <cell r="C46">
            <v>1</v>
          </cell>
        </row>
        <row r="47">
          <cell r="C47">
            <v>49198908</v>
          </cell>
        </row>
        <row r="48">
          <cell r="C48">
            <v>121055</v>
          </cell>
        </row>
        <row r="49">
          <cell r="C49">
            <v>100000</v>
          </cell>
        </row>
        <row r="50">
          <cell r="C50">
            <v>2000000</v>
          </cell>
        </row>
        <row r="51">
          <cell r="C51">
            <v>1200000</v>
          </cell>
        </row>
        <row r="53">
          <cell r="C53">
            <v>1000000</v>
          </cell>
        </row>
        <row r="55">
          <cell r="C55">
            <v>1160000</v>
          </cell>
        </row>
        <row r="57">
          <cell r="C57">
            <v>700000</v>
          </cell>
        </row>
        <row r="58">
          <cell r="C58">
            <v>1005670</v>
          </cell>
        </row>
        <row r="59">
          <cell r="C59">
            <v>209595</v>
          </cell>
        </row>
        <row r="60">
          <cell r="C60">
            <v>5140287</v>
          </cell>
        </row>
        <row r="61">
          <cell r="C61">
            <v>105100</v>
          </cell>
        </row>
        <row r="62">
          <cell r="C62">
            <v>40262871</v>
          </cell>
        </row>
        <row r="63">
          <cell r="C63">
            <v>10065717</v>
          </cell>
        </row>
        <row r="64">
          <cell r="C64">
            <v>30197154</v>
          </cell>
        </row>
        <row r="65">
          <cell r="C65">
            <v>28197154</v>
          </cell>
        </row>
        <row r="66">
          <cell r="C66">
            <v>7000000</v>
          </cell>
        </row>
        <row r="67">
          <cell r="C67">
            <v>6100000</v>
          </cell>
        </row>
        <row r="70">
          <cell r="C70">
            <v>136682875</v>
          </cell>
        </row>
        <row r="73">
          <cell r="C73">
            <v>136682875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442514</v>
          </cell>
        </row>
        <row r="78">
          <cell r="C78">
            <v>0.85</v>
          </cell>
        </row>
        <row r="79">
          <cell r="C79">
            <v>0.15</v>
          </cell>
        </row>
        <row r="80">
          <cell r="C80">
            <v>0.95</v>
          </cell>
        </row>
        <row r="81">
          <cell r="C81">
            <v>0.05</v>
          </cell>
        </row>
        <row r="82">
          <cell r="C82">
            <v>0.25</v>
          </cell>
        </row>
        <row r="83">
          <cell r="C83">
            <v>0.43</v>
          </cell>
        </row>
        <row r="84">
          <cell r="C84">
            <v>0.03</v>
          </cell>
        </row>
        <row r="85">
          <cell r="C85">
            <v>0.09</v>
          </cell>
        </row>
        <row r="86">
          <cell r="C86">
            <v>0.1</v>
          </cell>
        </row>
        <row r="87">
          <cell r="C87">
            <v>0.1</v>
          </cell>
        </row>
        <row r="88">
          <cell r="C88">
            <v>0.22500000000000001</v>
          </cell>
        </row>
        <row r="89">
          <cell r="C89">
            <v>2.5000000000000105E-2</v>
          </cell>
        </row>
        <row r="103">
          <cell r="C103">
            <v>16972301</v>
          </cell>
        </row>
        <row r="105">
          <cell r="C105">
            <v>1037285</v>
          </cell>
        </row>
        <row r="106">
          <cell r="C106">
            <v>1017540</v>
          </cell>
        </row>
        <row r="123">
          <cell r="C123">
            <v>7</v>
          </cell>
        </row>
        <row r="124">
          <cell r="C124">
            <v>7</v>
          </cell>
        </row>
        <row r="129">
          <cell r="C129">
            <v>1</v>
          </cell>
        </row>
        <row r="132">
          <cell r="C132">
            <v>1</v>
          </cell>
        </row>
        <row r="133">
          <cell r="C133">
            <v>0.95</v>
          </cell>
        </row>
        <row r="134">
          <cell r="C134">
            <v>2</v>
          </cell>
        </row>
        <row r="135">
          <cell r="C135">
            <v>420</v>
          </cell>
        </row>
        <row r="136">
          <cell r="C136">
            <v>1000</v>
          </cell>
        </row>
        <row r="150">
          <cell r="C150">
            <v>2016</v>
          </cell>
        </row>
        <row r="151">
          <cell r="C151">
            <v>2015</v>
          </cell>
        </row>
        <row r="152">
          <cell r="C152">
            <v>2014</v>
          </cell>
        </row>
        <row r="153">
          <cell r="C153">
            <v>2013</v>
          </cell>
        </row>
        <row r="154">
          <cell r="C154">
            <v>2012</v>
          </cell>
        </row>
        <row r="155">
          <cell r="C155">
            <v>2167530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RD2025-24"/>
      <sheetName val="T1-RD2025-24 (%)"/>
      <sheetName val="GM"/>
      <sheetName val="T2-KO"/>
      <sheetName val="T2-KAP-25"/>
      <sheetName val="Nezames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-fak"/>
      <sheetName val="T6d-výkon-zm"/>
      <sheetName val="T7-výkon"/>
      <sheetName val="T8-účel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ver2022"/>
      <sheetName val="T14b-exc"/>
      <sheetName val="T14c-vstup_DG-ZG"/>
      <sheetName val="T14d-Drš-data"/>
      <sheetName val="T14d-Drš"/>
      <sheetName val="T15-štipendiá"/>
      <sheetName val="T16-KIVČ"/>
      <sheetName val="T17-Klinické-Zahr_lek"/>
      <sheetName val="T18-Mot_štip"/>
      <sheetName val="T19-počty študentov"/>
      <sheetName val="T19a-dotovaný štud."/>
      <sheetName val="T20-Publik"/>
      <sheetName val="T20a-CREUČ"/>
      <sheetName val="T20b-Vizual"/>
      <sheetName val="T20c-Perform"/>
      <sheetName val="T21-data-P-U"/>
      <sheetName val="T21-Ped-Ume"/>
      <sheetName val="T22-praxe"/>
      <sheetName val="T23-crš"/>
      <sheetName val="T23-špecifické_potreby"/>
      <sheetName val="T14b-podiely"/>
      <sheetName val="VŠ-Názov"/>
    </sheetNames>
    <sheetDataSet>
      <sheetData sheetId="0"/>
      <sheetData sheetId="1"/>
      <sheetData sheetId="2"/>
      <sheetData sheetId="3">
        <row r="4">
          <cell r="Q4">
            <v>-497953</v>
          </cell>
        </row>
      </sheetData>
      <sheetData sheetId="4">
        <row r="5">
          <cell r="B5">
            <v>1</v>
          </cell>
        </row>
      </sheetData>
      <sheetData sheetId="5">
        <row r="1">
          <cell r="B1" t="str">
            <v>20,9,2024</v>
          </cell>
        </row>
      </sheetData>
      <sheetData sheetId="6"/>
      <sheetData sheetId="7"/>
      <sheetData sheetId="8">
        <row r="4">
          <cell r="C4">
            <v>825814584</v>
          </cell>
        </row>
        <row r="7">
          <cell r="C7">
            <v>306201180</v>
          </cell>
        </row>
        <row r="8">
          <cell r="C8">
            <v>67000000</v>
          </cell>
        </row>
        <row r="15">
          <cell r="C15">
            <v>440006016</v>
          </cell>
        </row>
        <row r="18">
          <cell r="C18">
            <v>306201180</v>
          </cell>
        </row>
        <row r="20">
          <cell r="C20">
            <v>12750000</v>
          </cell>
        </row>
        <row r="21">
          <cell r="C21">
            <v>4900000</v>
          </cell>
        </row>
        <row r="22">
          <cell r="C22">
            <v>55581175</v>
          </cell>
        </row>
        <row r="23">
          <cell r="C23">
            <v>30149999.999999996</v>
          </cell>
        </row>
        <row r="24">
          <cell r="C24">
            <v>36850000</v>
          </cell>
        </row>
        <row r="25">
          <cell r="C25">
            <v>2600000</v>
          </cell>
        </row>
        <row r="26">
          <cell r="C26">
            <v>58109384</v>
          </cell>
        </row>
        <row r="27">
          <cell r="C27">
            <v>7115229</v>
          </cell>
        </row>
        <row r="28">
          <cell r="C28">
            <v>14332390</v>
          </cell>
        </row>
        <row r="29">
          <cell r="C29">
            <v>36661765</v>
          </cell>
        </row>
        <row r="31">
          <cell r="C31">
            <v>998004</v>
          </cell>
        </row>
        <row r="32">
          <cell r="C32">
            <v>440006016</v>
          </cell>
        </row>
        <row r="33">
          <cell r="C33">
            <v>372512838</v>
          </cell>
        </row>
        <row r="35">
          <cell r="C35">
            <v>365062582</v>
          </cell>
        </row>
        <row r="36">
          <cell r="C36">
            <v>7450256</v>
          </cell>
        </row>
        <row r="38">
          <cell r="C38">
            <v>23643178</v>
          </cell>
        </row>
        <row r="42">
          <cell r="C42">
            <v>1500000</v>
          </cell>
        </row>
        <row r="43">
          <cell r="C43">
            <v>2000000</v>
          </cell>
        </row>
        <row r="44">
          <cell r="C44">
            <v>257487</v>
          </cell>
        </row>
        <row r="45">
          <cell r="C45">
            <v>3177165</v>
          </cell>
        </row>
        <row r="46">
          <cell r="C46">
            <v>8234331</v>
          </cell>
        </row>
        <row r="47">
          <cell r="C47">
            <v>1374195</v>
          </cell>
        </row>
        <row r="48">
          <cell r="C48">
            <v>100000</v>
          </cell>
        </row>
        <row r="49">
          <cell r="C49">
            <v>7000000</v>
          </cell>
        </row>
        <row r="50">
          <cell r="C50">
            <v>6100000</v>
          </cell>
        </row>
        <row r="54">
          <cell r="C54">
            <v>2443780</v>
          </cell>
        </row>
        <row r="57">
          <cell r="C57">
            <v>1558793</v>
          </cell>
        </row>
        <row r="104">
          <cell r="C104">
            <v>2.4</v>
          </cell>
        </row>
        <row r="131">
          <cell r="C131">
            <v>0.7</v>
          </cell>
        </row>
        <row r="134">
          <cell r="C134">
            <v>2</v>
          </cell>
        </row>
      </sheetData>
      <sheetData sheetId="9"/>
      <sheetData sheetId="10">
        <row r="1">
          <cell r="E1" t="str">
            <v>stupeň</v>
          </cell>
        </row>
      </sheetData>
      <sheetData sheetId="11">
        <row r="1">
          <cell r="A1" t="str">
            <v>Zdroj CRS,
data k 31,10,2023</v>
          </cell>
        </row>
      </sheetData>
      <sheetData sheetId="12"/>
      <sheetData sheetId="13"/>
      <sheetData sheetId="14"/>
      <sheetData sheetId="15">
        <row r="4">
          <cell r="T4">
            <v>6775128</v>
          </cell>
        </row>
      </sheetData>
      <sheetData sheetId="16">
        <row r="4">
          <cell r="L4">
            <v>79853372</v>
          </cell>
        </row>
      </sheetData>
      <sheetData sheetId="17">
        <row r="5">
          <cell r="J5">
            <v>3088457</v>
          </cell>
        </row>
      </sheetData>
      <sheetData sheetId="18">
        <row r="4">
          <cell r="D4">
            <v>115985</v>
          </cell>
        </row>
      </sheetData>
      <sheetData sheetId="19"/>
      <sheetData sheetId="20"/>
      <sheetData sheetId="21"/>
      <sheetData sheetId="22"/>
      <sheetData sheetId="23"/>
      <sheetData sheetId="24">
        <row r="5">
          <cell r="AC5">
            <v>47619542</v>
          </cell>
        </row>
      </sheetData>
      <sheetData sheetId="25"/>
      <sheetData sheetId="26">
        <row r="1">
          <cell r="B1"/>
        </row>
      </sheetData>
      <sheetData sheetId="27"/>
      <sheetData sheetId="28">
        <row r="1">
          <cell r="A1" t="str">
            <v>Rok</v>
          </cell>
        </row>
      </sheetData>
      <sheetData sheetId="29"/>
      <sheetData sheetId="30">
        <row r="3">
          <cell r="F3">
            <v>520515</v>
          </cell>
        </row>
      </sheetData>
      <sheetData sheetId="31"/>
      <sheetData sheetId="32">
        <row r="5">
          <cell r="E5">
            <v>3078558</v>
          </cell>
        </row>
      </sheetData>
      <sheetData sheetId="33">
        <row r="3">
          <cell r="D3">
            <v>951100</v>
          </cell>
        </row>
      </sheetData>
      <sheetData sheetId="34"/>
      <sheetData sheetId="35"/>
      <sheetData sheetId="36"/>
      <sheetData sheetId="37"/>
      <sheetData sheetId="38">
        <row r="4">
          <cell r="AE4" t="str">
            <v>EM1</v>
          </cell>
        </row>
      </sheetData>
      <sheetData sheetId="39"/>
      <sheetData sheetId="40"/>
      <sheetData sheetId="41">
        <row r="3">
          <cell r="R3">
            <v>3500</v>
          </cell>
        </row>
      </sheetData>
      <sheetData sheetId="42"/>
      <sheetData sheetId="43">
        <row r="1">
          <cell r="B1" t="str">
            <v>vvš-šp 169</v>
          </cell>
        </row>
      </sheetData>
      <sheetData sheetId="44"/>
      <sheetData sheetId="45"/>
      <sheetData sheetId="46">
        <row r="3">
          <cell r="A3">
            <v>701000000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RD2024_RD_2023+exc"/>
      <sheetName val="T1-RD2024_RD_2023 (%)"/>
      <sheetName val="T2-KO"/>
      <sheetName val="T2-KAP-2024"/>
      <sheetName val="Nezames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-fak"/>
      <sheetName val="T6d-Výkon-zm"/>
      <sheetName val="T7-mzdy"/>
      <sheetName val="T7c-val-1,9"/>
      <sheetName val="T8-TaS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ver2022"/>
      <sheetName val="T14ab-exc"/>
      <sheetName val="T14b-podiely"/>
      <sheetName val="T14c-vstup_DG-ZG"/>
      <sheetName val="T14d-crš"/>
      <sheetName val="T14d-Drš"/>
      <sheetName val="T15-štipendiá"/>
      <sheetName val="T16-KIVČ"/>
      <sheetName val="T17-Klinické-Zahr_lek"/>
      <sheetName val="T18-Mot_štip"/>
      <sheetName val="T19-počty študentov"/>
      <sheetName val="T19a-dotovaný štud."/>
      <sheetName val="T20-Publik"/>
      <sheetName val="T20a-CREUČ-sum"/>
      <sheetName val="T20b-Vizual"/>
      <sheetName val="T20c-Perform"/>
      <sheetName val="T21-Mobility"/>
      <sheetName val="T21a-mobility"/>
      <sheetName val="T21b-cudzinci"/>
      <sheetName val="T22-praxe"/>
      <sheetName val="T23-crš"/>
      <sheetName val="T23-špecifické_potreb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C40">
            <v>181167012.28585801</v>
          </cell>
        </row>
      </sheetData>
      <sheetData sheetId="8"/>
      <sheetData sheetId="9"/>
      <sheetData sheetId="10">
        <row r="1">
          <cell r="BI1">
            <v>7606</v>
          </cell>
        </row>
        <row r="2">
          <cell r="BI2" t="str">
            <v>student</v>
          </cell>
        </row>
        <row r="3">
          <cell r="BI3">
            <v>8</v>
          </cell>
        </row>
        <row r="4">
          <cell r="BI4">
            <v>30</v>
          </cell>
        </row>
        <row r="5">
          <cell r="BI5">
            <v>44</v>
          </cell>
        </row>
        <row r="6">
          <cell r="BI6">
            <v>14</v>
          </cell>
        </row>
        <row r="7">
          <cell r="BI7">
            <v>22</v>
          </cell>
        </row>
        <row r="8">
          <cell r="BI8">
            <v>134</v>
          </cell>
        </row>
        <row r="9">
          <cell r="BI9">
            <v>12</v>
          </cell>
        </row>
        <row r="10">
          <cell r="BI10">
            <v>19</v>
          </cell>
        </row>
        <row r="11">
          <cell r="BI11">
            <v>16</v>
          </cell>
        </row>
        <row r="12">
          <cell r="BI12">
            <v>39</v>
          </cell>
        </row>
        <row r="13">
          <cell r="BI13">
            <v>1874</v>
          </cell>
        </row>
        <row r="14">
          <cell r="BI14">
            <v>13</v>
          </cell>
        </row>
        <row r="15">
          <cell r="BI15">
            <v>25</v>
          </cell>
        </row>
        <row r="16">
          <cell r="BI16">
            <v>17</v>
          </cell>
        </row>
        <row r="17">
          <cell r="BI17">
            <v>2</v>
          </cell>
        </row>
        <row r="18">
          <cell r="BI18">
            <v>14</v>
          </cell>
        </row>
        <row r="19">
          <cell r="BI19">
            <v>1369</v>
          </cell>
        </row>
        <row r="20">
          <cell r="BI20">
            <v>95</v>
          </cell>
        </row>
        <row r="21">
          <cell r="BI21">
            <v>4</v>
          </cell>
        </row>
        <row r="22">
          <cell r="BI22">
            <v>617</v>
          </cell>
        </row>
        <row r="23">
          <cell r="BI23">
            <v>322</v>
          </cell>
        </row>
        <row r="24">
          <cell r="BI24">
            <v>35</v>
          </cell>
        </row>
        <row r="25">
          <cell r="BI25">
            <v>5</v>
          </cell>
        </row>
        <row r="26">
          <cell r="BI26">
            <v>5</v>
          </cell>
        </row>
        <row r="27">
          <cell r="BI27">
            <v>180</v>
          </cell>
        </row>
        <row r="28">
          <cell r="BI28">
            <v>5</v>
          </cell>
        </row>
        <row r="29">
          <cell r="BI29">
            <v>11</v>
          </cell>
        </row>
        <row r="30">
          <cell r="BI30">
            <v>734</v>
          </cell>
        </row>
        <row r="31">
          <cell r="BI31">
            <v>59</v>
          </cell>
        </row>
        <row r="32">
          <cell r="BI32">
            <v>19</v>
          </cell>
        </row>
        <row r="33">
          <cell r="BI33">
            <v>1</v>
          </cell>
        </row>
        <row r="34">
          <cell r="BI34">
            <v>2</v>
          </cell>
        </row>
        <row r="35">
          <cell r="BI35">
            <v>118</v>
          </cell>
        </row>
        <row r="36">
          <cell r="BI36">
            <v>3</v>
          </cell>
        </row>
        <row r="37">
          <cell r="BI37">
            <v>3</v>
          </cell>
        </row>
        <row r="38">
          <cell r="BI38">
            <v>245</v>
          </cell>
        </row>
        <row r="39">
          <cell r="BI39">
            <v>10</v>
          </cell>
        </row>
        <row r="40">
          <cell r="BI40">
            <v>66</v>
          </cell>
        </row>
        <row r="41">
          <cell r="BI41">
            <v>2</v>
          </cell>
        </row>
        <row r="42">
          <cell r="BI42">
            <v>18</v>
          </cell>
        </row>
        <row r="43">
          <cell r="BI43">
            <v>13</v>
          </cell>
        </row>
        <row r="44">
          <cell r="BI44">
            <v>6</v>
          </cell>
        </row>
        <row r="45">
          <cell r="BI45">
            <v>24</v>
          </cell>
        </row>
        <row r="46">
          <cell r="BI46">
            <v>6</v>
          </cell>
        </row>
        <row r="47">
          <cell r="BI47">
            <v>801</v>
          </cell>
        </row>
        <row r="48">
          <cell r="BI48">
            <v>1</v>
          </cell>
        </row>
        <row r="49">
          <cell r="BI49">
            <v>12</v>
          </cell>
        </row>
        <row r="50">
          <cell r="BI50">
            <v>63</v>
          </cell>
        </row>
        <row r="51">
          <cell r="BI51">
            <v>4</v>
          </cell>
        </row>
        <row r="52">
          <cell r="BI52">
            <v>5</v>
          </cell>
        </row>
        <row r="53">
          <cell r="BI53">
            <v>4</v>
          </cell>
        </row>
        <row r="54">
          <cell r="BI54">
            <v>389</v>
          </cell>
        </row>
        <row r="55">
          <cell r="BI55">
            <v>38</v>
          </cell>
        </row>
        <row r="56">
          <cell r="BI56">
            <v>37</v>
          </cell>
        </row>
        <row r="57">
          <cell r="BI57">
            <v>61</v>
          </cell>
        </row>
        <row r="58">
          <cell r="BI58">
            <v>27</v>
          </cell>
        </row>
        <row r="59">
          <cell r="BI59">
            <v>27</v>
          </cell>
        </row>
        <row r="60">
          <cell r="BI60">
            <v>1</v>
          </cell>
        </row>
        <row r="61">
          <cell r="BI61">
            <v>32</v>
          </cell>
        </row>
        <row r="62">
          <cell r="BI62">
            <v>128</v>
          </cell>
        </row>
        <row r="63">
          <cell r="BI63">
            <v>4</v>
          </cell>
        </row>
        <row r="64">
          <cell r="BI64">
            <v>8</v>
          </cell>
        </row>
        <row r="65">
          <cell r="BI65">
            <v>17</v>
          </cell>
        </row>
        <row r="66">
          <cell r="BI66">
            <v>12</v>
          </cell>
        </row>
        <row r="67">
          <cell r="BI67">
            <v>232</v>
          </cell>
        </row>
        <row r="68">
          <cell r="BI68">
            <v>4</v>
          </cell>
        </row>
        <row r="69">
          <cell r="BI69">
            <v>123</v>
          </cell>
        </row>
        <row r="70">
          <cell r="BI70">
            <v>409</v>
          </cell>
        </row>
        <row r="71">
          <cell r="BI71">
            <v>173</v>
          </cell>
        </row>
        <row r="72">
          <cell r="BI72">
            <v>460</v>
          </cell>
        </row>
        <row r="73">
          <cell r="BI73">
            <v>13</v>
          </cell>
        </row>
        <row r="74">
          <cell r="BI74">
            <v>9</v>
          </cell>
        </row>
        <row r="75">
          <cell r="BI75">
            <v>2</v>
          </cell>
        </row>
        <row r="76">
          <cell r="BI76">
            <v>4</v>
          </cell>
        </row>
        <row r="77">
          <cell r="BI77">
            <v>13</v>
          </cell>
        </row>
        <row r="78">
          <cell r="BI78">
            <v>9</v>
          </cell>
        </row>
        <row r="79">
          <cell r="BI79">
            <v>13</v>
          </cell>
        </row>
        <row r="80">
          <cell r="BI80">
            <v>49</v>
          </cell>
        </row>
        <row r="81">
          <cell r="BI81">
            <v>4</v>
          </cell>
        </row>
        <row r="82">
          <cell r="BI82">
            <v>6</v>
          </cell>
        </row>
        <row r="83">
          <cell r="BI83">
            <v>28</v>
          </cell>
        </row>
        <row r="84">
          <cell r="BI84">
            <v>1149</v>
          </cell>
        </row>
        <row r="85">
          <cell r="BI85">
            <v>248</v>
          </cell>
        </row>
        <row r="86">
          <cell r="BI86">
            <v>624</v>
          </cell>
        </row>
        <row r="87">
          <cell r="BI87">
            <v>2</v>
          </cell>
        </row>
        <row r="88">
          <cell r="BI88">
            <v>36</v>
          </cell>
        </row>
        <row r="89">
          <cell r="BI89">
            <v>60</v>
          </cell>
        </row>
        <row r="90">
          <cell r="BI90">
            <v>157</v>
          </cell>
        </row>
        <row r="91">
          <cell r="BI91">
            <v>172</v>
          </cell>
        </row>
        <row r="92">
          <cell r="BI92">
            <v>84</v>
          </cell>
        </row>
        <row r="93">
          <cell r="BI93">
            <v>207</v>
          </cell>
        </row>
        <row r="94">
          <cell r="BI94">
            <v>149</v>
          </cell>
        </row>
        <row r="95">
          <cell r="BI95">
            <v>14</v>
          </cell>
        </row>
        <row r="96">
          <cell r="BI96">
            <v>1</v>
          </cell>
        </row>
        <row r="97">
          <cell r="BI97">
            <v>12</v>
          </cell>
        </row>
        <row r="98">
          <cell r="BI98">
            <v>107</v>
          </cell>
        </row>
        <row r="99">
          <cell r="BI99">
            <v>6</v>
          </cell>
        </row>
        <row r="100">
          <cell r="BI100">
            <v>100</v>
          </cell>
        </row>
        <row r="101">
          <cell r="BI101">
            <v>18</v>
          </cell>
        </row>
        <row r="102">
          <cell r="BI102">
            <v>10</v>
          </cell>
        </row>
        <row r="103">
          <cell r="BI103">
            <v>68</v>
          </cell>
        </row>
        <row r="104">
          <cell r="BI104">
            <v>3</v>
          </cell>
        </row>
        <row r="105">
          <cell r="BI105">
            <v>5</v>
          </cell>
        </row>
        <row r="106">
          <cell r="BI106">
            <v>4</v>
          </cell>
        </row>
        <row r="107">
          <cell r="BI107">
            <v>20</v>
          </cell>
        </row>
        <row r="108">
          <cell r="BI108">
            <v>3</v>
          </cell>
        </row>
        <row r="109">
          <cell r="BI109">
            <v>6</v>
          </cell>
        </row>
        <row r="110">
          <cell r="BI110">
            <v>36</v>
          </cell>
        </row>
        <row r="111">
          <cell r="BI111">
            <v>18</v>
          </cell>
        </row>
        <row r="112">
          <cell r="BI112">
            <v>21</v>
          </cell>
        </row>
        <row r="113">
          <cell r="BI113">
            <v>4</v>
          </cell>
        </row>
        <row r="114">
          <cell r="BI114">
            <v>20</v>
          </cell>
        </row>
        <row r="115">
          <cell r="BI115">
            <v>2</v>
          </cell>
        </row>
        <row r="116">
          <cell r="BI116">
            <v>6</v>
          </cell>
        </row>
        <row r="117">
          <cell r="BI117">
            <v>28</v>
          </cell>
        </row>
        <row r="118">
          <cell r="BI118">
            <v>6</v>
          </cell>
        </row>
        <row r="119">
          <cell r="BI119">
            <v>14</v>
          </cell>
        </row>
        <row r="120">
          <cell r="BI120">
            <v>9</v>
          </cell>
        </row>
        <row r="121">
          <cell r="BI121">
            <v>2</v>
          </cell>
        </row>
        <row r="122">
          <cell r="BI122">
            <v>371</v>
          </cell>
        </row>
        <row r="123">
          <cell r="BI123">
            <v>4</v>
          </cell>
        </row>
        <row r="124">
          <cell r="BI124">
            <v>877</v>
          </cell>
        </row>
        <row r="125">
          <cell r="BI125">
            <v>19</v>
          </cell>
        </row>
        <row r="126">
          <cell r="BI126">
            <v>9</v>
          </cell>
        </row>
        <row r="127">
          <cell r="BI127">
            <v>48</v>
          </cell>
        </row>
        <row r="128">
          <cell r="BI128">
            <v>12</v>
          </cell>
        </row>
        <row r="129">
          <cell r="BI129">
            <v>20</v>
          </cell>
        </row>
        <row r="130">
          <cell r="BI130">
            <v>16</v>
          </cell>
        </row>
        <row r="131">
          <cell r="BI131">
            <v>16</v>
          </cell>
        </row>
        <row r="132">
          <cell r="BI132">
            <v>905</v>
          </cell>
        </row>
        <row r="133">
          <cell r="BI133">
            <v>9</v>
          </cell>
        </row>
        <row r="134">
          <cell r="BI134">
            <v>17</v>
          </cell>
        </row>
        <row r="135">
          <cell r="BI135">
            <v>12</v>
          </cell>
        </row>
        <row r="136">
          <cell r="BI136">
            <v>42</v>
          </cell>
        </row>
        <row r="137">
          <cell r="BI137">
            <v>72</v>
          </cell>
        </row>
        <row r="138">
          <cell r="BI138">
            <v>32</v>
          </cell>
        </row>
        <row r="139">
          <cell r="BI139">
            <v>166</v>
          </cell>
        </row>
        <row r="140">
          <cell r="BI140">
            <v>133</v>
          </cell>
        </row>
        <row r="141">
          <cell r="BI141">
            <v>6</v>
          </cell>
        </row>
        <row r="142">
          <cell r="BI142">
            <v>13</v>
          </cell>
        </row>
        <row r="143">
          <cell r="BI143">
            <v>10</v>
          </cell>
        </row>
        <row r="144">
          <cell r="BI144">
            <v>29</v>
          </cell>
        </row>
        <row r="145">
          <cell r="BI145">
            <v>4</v>
          </cell>
        </row>
        <row r="146">
          <cell r="BI146">
            <v>17</v>
          </cell>
        </row>
        <row r="147">
          <cell r="BI147">
            <v>8</v>
          </cell>
        </row>
        <row r="148">
          <cell r="BI148">
            <v>2</v>
          </cell>
        </row>
        <row r="149">
          <cell r="BI149">
            <v>11</v>
          </cell>
        </row>
        <row r="150">
          <cell r="BI150">
            <v>4</v>
          </cell>
        </row>
        <row r="151">
          <cell r="BI151">
            <v>116</v>
          </cell>
        </row>
        <row r="152">
          <cell r="BI152">
            <v>5</v>
          </cell>
        </row>
        <row r="153">
          <cell r="BI153">
            <v>18</v>
          </cell>
        </row>
        <row r="154">
          <cell r="BI154">
            <v>62</v>
          </cell>
        </row>
        <row r="155">
          <cell r="BI155">
            <v>40</v>
          </cell>
        </row>
        <row r="156">
          <cell r="BI156">
            <v>149</v>
          </cell>
        </row>
        <row r="157">
          <cell r="BI157">
            <v>1</v>
          </cell>
        </row>
        <row r="158">
          <cell r="BI158">
            <v>112</v>
          </cell>
        </row>
        <row r="159">
          <cell r="BI159">
            <v>274</v>
          </cell>
        </row>
        <row r="160">
          <cell r="BI160">
            <v>49</v>
          </cell>
        </row>
        <row r="161">
          <cell r="BI161">
            <v>625</v>
          </cell>
        </row>
        <row r="162">
          <cell r="BI162">
            <v>339</v>
          </cell>
        </row>
        <row r="163">
          <cell r="BI163">
            <v>91</v>
          </cell>
        </row>
        <row r="164">
          <cell r="BI164">
            <v>117</v>
          </cell>
        </row>
        <row r="165">
          <cell r="BI165">
            <v>10</v>
          </cell>
        </row>
        <row r="166">
          <cell r="BI166">
            <v>111</v>
          </cell>
        </row>
        <row r="167">
          <cell r="BI167">
            <v>32</v>
          </cell>
        </row>
        <row r="168">
          <cell r="BI168">
            <v>98</v>
          </cell>
        </row>
        <row r="169">
          <cell r="BI169">
            <v>14</v>
          </cell>
        </row>
        <row r="170">
          <cell r="BI170">
            <v>48</v>
          </cell>
        </row>
        <row r="171">
          <cell r="BI171">
            <v>68</v>
          </cell>
        </row>
        <row r="172">
          <cell r="BI172">
            <v>6</v>
          </cell>
        </row>
        <row r="173">
          <cell r="BI173">
            <v>2</v>
          </cell>
        </row>
        <row r="174">
          <cell r="BI174">
            <v>43</v>
          </cell>
        </row>
        <row r="175">
          <cell r="BI175">
            <v>6</v>
          </cell>
        </row>
        <row r="176">
          <cell r="BI176">
            <v>59</v>
          </cell>
        </row>
        <row r="177">
          <cell r="BI177">
            <v>53.5</v>
          </cell>
        </row>
        <row r="178">
          <cell r="BI178">
            <v>3.5</v>
          </cell>
        </row>
        <row r="179">
          <cell r="BI179">
            <v>1</v>
          </cell>
        </row>
        <row r="180">
          <cell r="BI180">
            <v>6</v>
          </cell>
        </row>
        <row r="181">
          <cell r="BI181">
            <v>229</v>
          </cell>
        </row>
        <row r="182">
          <cell r="BI182">
            <v>6</v>
          </cell>
        </row>
        <row r="183">
          <cell r="BI183">
            <v>14</v>
          </cell>
        </row>
        <row r="184">
          <cell r="BI184">
            <v>5</v>
          </cell>
        </row>
        <row r="185">
          <cell r="BI185">
            <v>32</v>
          </cell>
        </row>
        <row r="186">
          <cell r="BI186">
            <v>58</v>
          </cell>
        </row>
        <row r="187">
          <cell r="BI187">
            <v>38</v>
          </cell>
        </row>
        <row r="188">
          <cell r="BI188">
            <v>1</v>
          </cell>
        </row>
        <row r="189">
          <cell r="BI189">
            <v>130</v>
          </cell>
        </row>
        <row r="190">
          <cell r="BI190">
            <v>523</v>
          </cell>
        </row>
        <row r="191">
          <cell r="BI191">
            <v>42</v>
          </cell>
        </row>
        <row r="192">
          <cell r="BI192">
            <v>218</v>
          </cell>
        </row>
        <row r="193">
          <cell r="BI193">
            <v>7</v>
          </cell>
        </row>
        <row r="194">
          <cell r="BI194">
            <v>460</v>
          </cell>
        </row>
        <row r="195">
          <cell r="BI195">
            <v>89</v>
          </cell>
        </row>
        <row r="196">
          <cell r="BI196">
            <v>6</v>
          </cell>
        </row>
        <row r="197">
          <cell r="BI197">
            <v>12</v>
          </cell>
        </row>
        <row r="198">
          <cell r="BI198">
            <v>6</v>
          </cell>
        </row>
        <row r="199">
          <cell r="BI199">
            <v>6</v>
          </cell>
        </row>
        <row r="200">
          <cell r="BI200">
            <v>20</v>
          </cell>
        </row>
        <row r="201">
          <cell r="BI201">
            <v>5</v>
          </cell>
        </row>
        <row r="202">
          <cell r="BI202">
            <v>4</v>
          </cell>
        </row>
        <row r="203">
          <cell r="BI203">
            <v>3</v>
          </cell>
        </row>
        <row r="204">
          <cell r="BI204">
            <v>6</v>
          </cell>
        </row>
        <row r="205">
          <cell r="BI205">
            <v>252</v>
          </cell>
        </row>
        <row r="206">
          <cell r="BI206">
            <v>73</v>
          </cell>
        </row>
        <row r="207">
          <cell r="BI207">
            <v>5</v>
          </cell>
        </row>
        <row r="208">
          <cell r="BI208">
            <v>92</v>
          </cell>
        </row>
        <row r="209">
          <cell r="BI209">
            <v>16</v>
          </cell>
        </row>
        <row r="210">
          <cell r="BI210">
            <v>150</v>
          </cell>
        </row>
        <row r="211">
          <cell r="BI211">
            <v>105</v>
          </cell>
        </row>
        <row r="212">
          <cell r="BI212">
            <v>13</v>
          </cell>
        </row>
        <row r="213">
          <cell r="BI213">
            <v>49</v>
          </cell>
        </row>
        <row r="214">
          <cell r="BI214">
            <v>424</v>
          </cell>
        </row>
        <row r="215">
          <cell r="BI215">
            <v>61</v>
          </cell>
        </row>
        <row r="216">
          <cell r="BI216">
            <v>180</v>
          </cell>
        </row>
        <row r="217">
          <cell r="BI217">
            <v>14</v>
          </cell>
        </row>
        <row r="218">
          <cell r="BI218">
            <v>7</v>
          </cell>
        </row>
        <row r="219">
          <cell r="BI219">
            <v>101</v>
          </cell>
        </row>
        <row r="220">
          <cell r="BI220">
            <v>110</v>
          </cell>
        </row>
        <row r="221">
          <cell r="BI221">
            <v>1</v>
          </cell>
        </row>
        <row r="222">
          <cell r="BI222">
            <v>4</v>
          </cell>
        </row>
        <row r="223">
          <cell r="BI223">
            <v>6</v>
          </cell>
        </row>
        <row r="224">
          <cell r="BI224">
            <v>20</v>
          </cell>
        </row>
        <row r="225">
          <cell r="BI225">
            <v>11</v>
          </cell>
        </row>
        <row r="226">
          <cell r="BI226">
            <v>5</v>
          </cell>
        </row>
        <row r="227">
          <cell r="BI227">
            <v>60</v>
          </cell>
        </row>
        <row r="228">
          <cell r="BI228">
            <v>2</v>
          </cell>
        </row>
        <row r="229">
          <cell r="BI229">
            <v>5</v>
          </cell>
        </row>
        <row r="230">
          <cell r="BI230">
            <v>47</v>
          </cell>
        </row>
        <row r="231">
          <cell r="BI231">
            <v>5</v>
          </cell>
        </row>
        <row r="232">
          <cell r="BI232">
            <v>15</v>
          </cell>
        </row>
        <row r="233">
          <cell r="BI233">
            <v>10</v>
          </cell>
        </row>
        <row r="234">
          <cell r="BI234">
            <v>4</v>
          </cell>
        </row>
        <row r="235">
          <cell r="BI235">
            <v>24</v>
          </cell>
        </row>
        <row r="236">
          <cell r="BI236">
            <v>227</v>
          </cell>
        </row>
        <row r="237">
          <cell r="BI237">
            <v>10</v>
          </cell>
        </row>
        <row r="238">
          <cell r="BI238">
            <v>18</v>
          </cell>
        </row>
        <row r="239">
          <cell r="BI239">
            <v>138</v>
          </cell>
        </row>
        <row r="240">
          <cell r="BI240">
            <v>12</v>
          </cell>
        </row>
        <row r="241">
          <cell r="BI241">
            <v>20</v>
          </cell>
        </row>
        <row r="242">
          <cell r="BI242">
            <v>9</v>
          </cell>
        </row>
        <row r="243">
          <cell r="BI243">
            <v>3</v>
          </cell>
        </row>
        <row r="244">
          <cell r="BI244">
            <v>11</v>
          </cell>
        </row>
        <row r="245">
          <cell r="BI245">
            <v>135</v>
          </cell>
        </row>
        <row r="246">
          <cell r="BI246">
            <v>127</v>
          </cell>
        </row>
        <row r="247">
          <cell r="BI247">
            <v>78</v>
          </cell>
        </row>
        <row r="248">
          <cell r="BI248">
            <v>2</v>
          </cell>
        </row>
        <row r="249">
          <cell r="BI249">
            <v>5</v>
          </cell>
        </row>
        <row r="250">
          <cell r="BI250">
            <v>9</v>
          </cell>
        </row>
        <row r="251">
          <cell r="BI251">
            <v>4</v>
          </cell>
        </row>
        <row r="252">
          <cell r="BI252">
            <v>17</v>
          </cell>
        </row>
        <row r="253">
          <cell r="BI253">
            <v>1</v>
          </cell>
        </row>
        <row r="254">
          <cell r="BI254">
            <v>205</v>
          </cell>
        </row>
        <row r="255">
          <cell r="BI255">
            <v>109</v>
          </cell>
        </row>
        <row r="256">
          <cell r="BI256">
            <v>25</v>
          </cell>
        </row>
        <row r="257">
          <cell r="BI257">
            <v>55</v>
          </cell>
        </row>
        <row r="258">
          <cell r="BI258">
            <v>8</v>
          </cell>
        </row>
        <row r="259">
          <cell r="BI259">
            <v>4</v>
          </cell>
        </row>
        <row r="260">
          <cell r="BI260">
            <v>304</v>
          </cell>
        </row>
        <row r="261">
          <cell r="BI261">
            <v>1</v>
          </cell>
        </row>
        <row r="262">
          <cell r="BI262">
            <v>87</v>
          </cell>
        </row>
        <row r="263">
          <cell r="BI263">
            <v>16</v>
          </cell>
        </row>
        <row r="264">
          <cell r="BI264">
            <v>15.5</v>
          </cell>
        </row>
        <row r="265">
          <cell r="BI265">
            <v>116</v>
          </cell>
        </row>
        <row r="266">
          <cell r="BI266">
            <v>66</v>
          </cell>
        </row>
        <row r="267">
          <cell r="BI267">
            <v>111</v>
          </cell>
        </row>
        <row r="268">
          <cell r="BI268">
            <v>6</v>
          </cell>
        </row>
        <row r="269">
          <cell r="BI269">
            <v>1</v>
          </cell>
        </row>
        <row r="270">
          <cell r="BI270">
            <v>16</v>
          </cell>
        </row>
        <row r="271">
          <cell r="BI271">
            <v>237</v>
          </cell>
        </row>
        <row r="272">
          <cell r="BI272">
            <v>14</v>
          </cell>
        </row>
        <row r="273">
          <cell r="BI273">
            <v>8</v>
          </cell>
        </row>
        <row r="274">
          <cell r="BI274">
            <v>157</v>
          </cell>
        </row>
        <row r="275">
          <cell r="BI275">
            <v>287</v>
          </cell>
        </row>
        <row r="276">
          <cell r="BI276">
            <v>146</v>
          </cell>
        </row>
        <row r="277">
          <cell r="BI277">
            <v>1</v>
          </cell>
        </row>
        <row r="278">
          <cell r="BI278">
            <v>7</v>
          </cell>
        </row>
        <row r="279">
          <cell r="BI279">
            <v>14</v>
          </cell>
        </row>
        <row r="280">
          <cell r="BI280">
            <v>3</v>
          </cell>
        </row>
        <row r="281">
          <cell r="BI281">
            <v>3</v>
          </cell>
        </row>
        <row r="282">
          <cell r="BI282">
            <v>60</v>
          </cell>
        </row>
        <row r="283">
          <cell r="BI283">
            <v>3</v>
          </cell>
        </row>
        <row r="284">
          <cell r="BI284">
            <v>2</v>
          </cell>
        </row>
        <row r="285">
          <cell r="BI285">
            <v>8</v>
          </cell>
        </row>
        <row r="286">
          <cell r="BI286">
            <v>246</v>
          </cell>
        </row>
        <row r="287">
          <cell r="BI287">
            <v>1512</v>
          </cell>
        </row>
        <row r="288">
          <cell r="BI288">
            <v>7</v>
          </cell>
        </row>
        <row r="289">
          <cell r="BI289">
            <v>27</v>
          </cell>
        </row>
        <row r="290">
          <cell r="BI290">
            <v>4</v>
          </cell>
        </row>
        <row r="291">
          <cell r="BI291">
            <v>4</v>
          </cell>
        </row>
        <row r="292">
          <cell r="BI292">
            <v>22</v>
          </cell>
        </row>
        <row r="293">
          <cell r="BI293">
            <v>36</v>
          </cell>
        </row>
        <row r="294">
          <cell r="BI294">
            <v>4</v>
          </cell>
        </row>
        <row r="295">
          <cell r="BI295">
            <v>15</v>
          </cell>
        </row>
        <row r="296">
          <cell r="BI296">
            <v>348</v>
          </cell>
        </row>
        <row r="297">
          <cell r="BI297">
            <v>446</v>
          </cell>
        </row>
        <row r="298">
          <cell r="BI298">
            <v>5</v>
          </cell>
        </row>
        <row r="299">
          <cell r="BI299">
            <v>17</v>
          </cell>
        </row>
        <row r="300">
          <cell r="BI300">
            <v>22</v>
          </cell>
        </row>
        <row r="301">
          <cell r="BI301">
            <v>57</v>
          </cell>
        </row>
        <row r="302">
          <cell r="BI302">
            <v>139</v>
          </cell>
        </row>
        <row r="303">
          <cell r="BI303">
            <v>29</v>
          </cell>
        </row>
        <row r="304">
          <cell r="BI304">
            <v>175</v>
          </cell>
        </row>
        <row r="305">
          <cell r="BI305">
            <v>75</v>
          </cell>
        </row>
        <row r="306">
          <cell r="BI306">
            <v>75</v>
          </cell>
        </row>
        <row r="307">
          <cell r="BI307">
            <v>1</v>
          </cell>
        </row>
        <row r="308">
          <cell r="BI308">
            <v>7</v>
          </cell>
        </row>
        <row r="309">
          <cell r="BI309">
            <v>6</v>
          </cell>
        </row>
        <row r="310">
          <cell r="BI310">
            <v>15</v>
          </cell>
        </row>
        <row r="311">
          <cell r="BI311">
            <v>7</v>
          </cell>
        </row>
        <row r="312">
          <cell r="BI312">
            <v>2</v>
          </cell>
        </row>
        <row r="313">
          <cell r="BI313">
            <v>5</v>
          </cell>
        </row>
        <row r="314">
          <cell r="BI314">
            <v>5</v>
          </cell>
        </row>
        <row r="315">
          <cell r="BI315">
            <v>11</v>
          </cell>
        </row>
        <row r="316">
          <cell r="BI316">
            <v>23</v>
          </cell>
        </row>
        <row r="317">
          <cell r="BI317">
            <v>7</v>
          </cell>
        </row>
        <row r="318">
          <cell r="BI318">
            <v>4</v>
          </cell>
        </row>
        <row r="319">
          <cell r="BI319">
            <v>7</v>
          </cell>
        </row>
        <row r="320">
          <cell r="BI320">
            <v>2.5</v>
          </cell>
        </row>
        <row r="321">
          <cell r="BI321">
            <v>21</v>
          </cell>
        </row>
        <row r="322">
          <cell r="BI322">
            <v>8</v>
          </cell>
        </row>
        <row r="323">
          <cell r="BI323">
            <v>3</v>
          </cell>
        </row>
        <row r="324">
          <cell r="BI324">
            <v>1</v>
          </cell>
        </row>
        <row r="325">
          <cell r="BI325">
            <v>63.5</v>
          </cell>
        </row>
        <row r="326">
          <cell r="BI326">
            <v>10.5</v>
          </cell>
        </row>
        <row r="327">
          <cell r="BI327">
            <v>69</v>
          </cell>
        </row>
        <row r="328">
          <cell r="BI328">
            <v>124</v>
          </cell>
        </row>
        <row r="329">
          <cell r="BI329">
            <v>114</v>
          </cell>
        </row>
        <row r="330">
          <cell r="BI330">
            <v>162</v>
          </cell>
        </row>
        <row r="331">
          <cell r="BI331">
            <v>7</v>
          </cell>
        </row>
        <row r="332">
          <cell r="BI332">
            <v>73</v>
          </cell>
        </row>
        <row r="333">
          <cell r="BI333">
            <v>19</v>
          </cell>
        </row>
        <row r="334">
          <cell r="BI334">
            <v>8</v>
          </cell>
        </row>
        <row r="335">
          <cell r="BI335">
            <v>51</v>
          </cell>
        </row>
        <row r="336">
          <cell r="BI336">
            <v>24</v>
          </cell>
        </row>
        <row r="337">
          <cell r="BI337">
            <v>108</v>
          </cell>
        </row>
        <row r="338">
          <cell r="BI338">
            <v>3</v>
          </cell>
        </row>
        <row r="339">
          <cell r="BI339">
            <v>6</v>
          </cell>
        </row>
        <row r="340">
          <cell r="BI340">
            <v>20.5</v>
          </cell>
        </row>
        <row r="341">
          <cell r="BI341">
            <v>90</v>
          </cell>
        </row>
        <row r="342">
          <cell r="BI342">
            <v>98</v>
          </cell>
        </row>
        <row r="343">
          <cell r="BI343">
            <v>97</v>
          </cell>
        </row>
        <row r="344">
          <cell r="BI344">
            <v>296</v>
          </cell>
        </row>
        <row r="345">
          <cell r="BI345">
            <v>17</v>
          </cell>
        </row>
        <row r="346">
          <cell r="BI346">
            <v>66.5</v>
          </cell>
        </row>
        <row r="347">
          <cell r="BI347">
            <v>66.5</v>
          </cell>
        </row>
        <row r="348">
          <cell r="BI348">
            <v>74</v>
          </cell>
        </row>
        <row r="349">
          <cell r="BI349">
            <v>185</v>
          </cell>
        </row>
        <row r="350">
          <cell r="BI350">
            <v>2</v>
          </cell>
        </row>
        <row r="351">
          <cell r="BI351">
            <v>69</v>
          </cell>
        </row>
        <row r="352">
          <cell r="BI352">
            <v>153</v>
          </cell>
        </row>
        <row r="353">
          <cell r="BI353">
            <v>67</v>
          </cell>
        </row>
        <row r="354">
          <cell r="BI354">
            <v>2</v>
          </cell>
        </row>
        <row r="355">
          <cell r="BI355">
            <v>414</v>
          </cell>
        </row>
        <row r="356">
          <cell r="BI356">
            <v>4</v>
          </cell>
        </row>
        <row r="357">
          <cell r="BI357">
            <v>66</v>
          </cell>
        </row>
        <row r="358">
          <cell r="BI358">
            <v>55</v>
          </cell>
        </row>
        <row r="359">
          <cell r="BI359">
            <v>6</v>
          </cell>
        </row>
        <row r="360">
          <cell r="BI360">
            <v>56.5</v>
          </cell>
        </row>
        <row r="361">
          <cell r="BI361">
            <v>43</v>
          </cell>
        </row>
        <row r="362">
          <cell r="BI362">
            <v>370</v>
          </cell>
        </row>
        <row r="363">
          <cell r="BI363">
            <v>29</v>
          </cell>
        </row>
        <row r="364">
          <cell r="BI364">
            <v>174</v>
          </cell>
        </row>
        <row r="365">
          <cell r="BI365">
            <v>78.5</v>
          </cell>
        </row>
        <row r="366">
          <cell r="BI366">
            <v>55</v>
          </cell>
        </row>
        <row r="367">
          <cell r="BI367">
            <v>59</v>
          </cell>
        </row>
        <row r="368">
          <cell r="BI368">
            <v>14.5</v>
          </cell>
        </row>
        <row r="369">
          <cell r="BI369">
            <v>3</v>
          </cell>
        </row>
        <row r="370">
          <cell r="BI370">
            <v>10</v>
          </cell>
        </row>
        <row r="371">
          <cell r="BI371">
            <v>1</v>
          </cell>
        </row>
        <row r="372">
          <cell r="BI372">
            <v>11</v>
          </cell>
        </row>
        <row r="373">
          <cell r="BI373">
            <v>14</v>
          </cell>
        </row>
        <row r="374">
          <cell r="BI374">
            <v>6</v>
          </cell>
        </row>
        <row r="375">
          <cell r="BI375">
            <v>269</v>
          </cell>
        </row>
        <row r="376">
          <cell r="BI376">
            <v>76</v>
          </cell>
        </row>
        <row r="377">
          <cell r="BI377">
            <v>127</v>
          </cell>
        </row>
        <row r="378">
          <cell r="BI378">
            <v>26</v>
          </cell>
        </row>
        <row r="379">
          <cell r="BI379">
            <v>11</v>
          </cell>
        </row>
        <row r="380">
          <cell r="BI380">
            <v>40</v>
          </cell>
        </row>
        <row r="381">
          <cell r="BI381">
            <v>7.5</v>
          </cell>
        </row>
        <row r="382">
          <cell r="BI382">
            <v>60.5</v>
          </cell>
        </row>
        <row r="383">
          <cell r="BI383">
            <v>94</v>
          </cell>
        </row>
        <row r="384">
          <cell r="BI384">
            <v>85</v>
          </cell>
        </row>
        <row r="385">
          <cell r="BI385">
            <v>58</v>
          </cell>
        </row>
        <row r="386">
          <cell r="BI386">
            <v>36.5</v>
          </cell>
        </row>
        <row r="387">
          <cell r="BI387">
            <v>77</v>
          </cell>
        </row>
        <row r="388">
          <cell r="BI388">
            <v>23</v>
          </cell>
        </row>
        <row r="389">
          <cell r="BI389">
            <v>21</v>
          </cell>
        </row>
        <row r="390">
          <cell r="BI390">
            <v>74</v>
          </cell>
        </row>
        <row r="391">
          <cell r="BI391">
            <v>2</v>
          </cell>
        </row>
        <row r="392">
          <cell r="BI392">
            <v>9</v>
          </cell>
        </row>
        <row r="393">
          <cell r="BI393">
            <v>116</v>
          </cell>
        </row>
        <row r="394">
          <cell r="BI394">
            <v>40</v>
          </cell>
        </row>
        <row r="395">
          <cell r="BI395">
            <v>2</v>
          </cell>
        </row>
        <row r="396">
          <cell r="BI396">
            <v>21</v>
          </cell>
        </row>
        <row r="397">
          <cell r="BI397">
            <v>10</v>
          </cell>
        </row>
        <row r="398">
          <cell r="BI398">
            <v>1</v>
          </cell>
        </row>
        <row r="399">
          <cell r="BI399">
            <v>20</v>
          </cell>
        </row>
        <row r="400">
          <cell r="BI400">
            <v>10</v>
          </cell>
        </row>
        <row r="401">
          <cell r="BI401">
            <v>9</v>
          </cell>
        </row>
        <row r="402">
          <cell r="BI402">
            <v>8</v>
          </cell>
        </row>
        <row r="403">
          <cell r="BI403">
            <v>98</v>
          </cell>
        </row>
        <row r="404">
          <cell r="BI404">
            <v>102</v>
          </cell>
        </row>
        <row r="405">
          <cell r="BI405">
            <v>11</v>
          </cell>
        </row>
        <row r="406">
          <cell r="BI406">
            <v>30.5</v>
          </cell>
        </row>
        <row r="407">
          <cell r="BI407">
            <v>64.5</v>
          </cell>
        </row>
        <row r="408">
          <cell r="BI408">
            <v>273</v>
          </cell>
        </row>
        <row r="409">
          <cell r="BI409">
            <v>5</v>
          </cell>
        </row>
        <row r="410">
          <cell r="BI410">
            <v>2</v>
          </cell>
        </row>
        <row r="411">
          <cell r="BI411">
            <v>2</v>
          </cell>
        </row>
        <row r="412">
          <cell r="BI412">
            <v>3</v>
          </cell>
        </row>
        <row r="413">
          <cell r="BI413">
            <v>7</v>
          </cell>
        </row>
        <row r="414">
          <cell r="BI414">
            <v>13</v>
          </cell>
        </row>
        <row r="415">
          <cell r="BI415">
            <v>93</v>
          </cell>
        </row>
        <row r="416">
          <cell r="BI416">
            <v>921</v>
          </cell>
        </row>
        <row r="417">
          <cell r="BI417">
            <v>178</v>
          </cell>
        </row>
        <row r="418">
          <cell r="BI418">
            <v>339</v>
          </cell>
        </row>
        <row r="419">
          <cell r="BI419">
            <v>256</v>
          </cell>
        </row>
        <row r="420">
          <cell r="BI420">
            <v>5</v>
          </cell>
        </row>
        <row r="421">
          <cell r="BI421">
            <v>100</v>
          </cell>
        </row>
        <row r="422">
          <cell r="BI422">
            <v>126</v>
          </cell>
        </row>
        <row r="423">
          <cell r="BI423">
            <v>220</v>
          </cell>
        </row>
        <row r="424">
          <cell r="BI424">
            <v>95</v>
          </cell>
        </row>
        <row r="425">
          <cell r="BI425">
            <v>35</v>
          </cell>
        </row>
        <row r="426">
          <cell r="BI426">
            <v>38</v>
          </cell>
        </row>
        <row r="427">
          <cell r="BI427">
            <v>28</v>
          </cell>
        </row>
        <row r="428">
          <cell r="BI428">
            <v>21</v>
          </cell>
        </row>
        <row r="429">
          <cell r="BI429">
            <v>2</v>
          </cell>
        </row>
        <row r="430">
          <cell r="BI430">
            <v>9</v>
          </cell>
        </row>
        <row r="431">
          <cell r="BI431">
            <v>8</v>
          </cell>
        </row>
        <row r="432">
          <cell r="BI432">
            <v>2</v>
          </cell>
        </row>
        <row r="433">
          <cell r="BI433">
            <v>11</v>
          </cell>
        </row>
        <row r="434">
          <cell r="BI434">
            <v>21</v>
          </cell>
        </row>
        <row r="435">
          <cell r="BI435">
            <v>10</v>
          </cell>
        </row>
        <row r="436">
          <cell r="BI436">
            <v>10</v>
          </cell>
        </row>
        <row r="437">
          <cell r="BI437">
            <v>110</v>
          </cell>
        </row>
        <row r="438">
          <cell r="BI438">
            <v>19.5</v>
          </cell>
        </row>
        <row r="439">
          <cell r="BI439">
            <v>194</v>
          </cell>
        </row>
        <row r="440">
          <cell r="BI440">
            <v>35</v>
          </cell>
        </row>
        <row r="441">
          <cell r="BI441">
            <v>58</v>
          </cell>
        </row>
        <row r="442">
          <cell r="BI442">
            <v>77.5</v>
          </cell>
        </row>
        <row r="443">
          <cell r="BI443">
            <v>41</v>
          </cell>
        </row>
        <row r="444">
          <cell r="BI444">
            <v>58</v>
          </cell>
        </row>
        <row r="445">
          <cell r="BI445">
            <v>101</v>
          </cell>
        </row>
        <row r="446">
          <cell r="BI446">
            <v>68</v>
          </cell>
        </row>
        <row r="447">
          <cell r="BI447">
            <v>11</v>
          </cell>
        </row>
        <row r="448">
          <cell r="BI448">
            <v>80</v>
          </cell>
        </row>
        <row r="449">
          <cell r="BI449">
            <v>63</v>
          </cell>
        </row>
        <row r="450">
          <cell r="BI450">
            <v>157</v>
          </cell>
        </row>
        <row r="451">
          <cell r="BI451">
            <v>54</v>
          </cell>
        </row>
        <row r="452">
          <cell r="BI452">
            <v>4</v>
          </cell>
        </row>
        <row r="453">
          <cell r="BI453">
            <v>20</v>
          </cell>
        </row>
        <row r="454">
          <cell r="BI454">
            <v>234</v>
          </cell>
        </row>
        <row r="455">
          <cell r="BI455">
            <v>17</v>
          </cell>
        </row>
        <row r="456">
          <cell r="BI456">
            <v>13</v>
          </cell>
        </row>
        <row r="457">
          <cell r="BI457">
            <v>102</v>
          </cell>
        </row>
        <row r="458">
          <cell r="BI458">
            <v>271</v>
          </cell>
        </row>
        <row r="459">
          <cell r="BI459">
            <v>351</v>
          </cell>
        </row>
        <row r="460">
          <cell r="BI460">
            <v>12</v>
          </cell>
        </row>
        <row r="461">
          <cell r="BI461">
            <v>4</v>
          </cell>
        </row>
        <row r="462">
          <cell r="BI462">
            <v>436</v>
          </cell>
        </row>
        <row r="463">
          <cell r="BI463">
            <v>6</v>
          </cell>
        </row>
        <row r="464">
          <cell r="BI464">
            <v>176</v>
          </cell>
        </row>
        <row r="465">
          <cell r="BI465">
            <v>16</v>
          </cell>
        </row>
        <row r="466">
          <cell r="BI466">
            <v>18</v>
          </cell>
        </row>
        <row r="467">
          <cell r="BI467">
            <v>3</v>
          </cell>
        </row>
        <row r="468">
          <cell r="BI468">
            <v>7</v>
          </cell>
        </row>
        <row r="469">
          <cell r="BI469">
            <v>9</v>
          </cell>
        </row>
        <row r="470">
          <cell r="BI470">
            <v>6</v>
          </cell>
        </row>
        <row r="471">
          <cell r="BI471">
            <v>1027</v>
          </cell>
        </row>
        <row r="472">
          <cell r="BI472">
            <v>90</v>
          </cell>
        </row>
        <row r="473">
          <cell r="BI473">
            <v>258</v>
          </cell>
        </row>
        <row r="474">
          <cell r="BI474">
            <v>245</v>
          </cell>
        </row>
        <row r="475">
          <cell r="BI475">
            <v>8</v>
          </cell>
        </row>
        <row r="476">
          <cell r="BI476">
            <v>5</v>
          </cell>
        </row>
        <row r="477">
          <cell r="BI477">
            <v>48</v>
          </cell>
        </row>
        <row r="478">
          <cell r="BI478">
            <v>12</v>
          </cell>
        </row>
        <row r="479">
          <cell r="BI479">
            <v>11</v>
          </cell>
        </row>
        <row r="480">
          <cell r="BI480">
            <v>3</v>
          </cell>
        </row>
        <row r="481">
          <cell r="BI481">
            <v>1</v>
          </cell>
        </row>
        <row r="482">
          <cell r="BI482">
            <v>6</v>
          </cell>
        </row>
        <row r="483">
          <cell r="BI483">
            <v>23</v>
          </cell>
        </row>
        <row r="484">
          <cell r="BI484">
            <v>6</v>
          </cell>
        </row>
        <row r="485">
          <cell r="BI485">
            <v>10</v>
          </cell>
        </row>
        <row r="486">
          <cell r="BI486">
            <v>17</v>
          </cell>
        </row>
        <row r="487">
          <cell r="BI487">
            <v>10</v>
          </cell>
        </row>
        <row r="488">
          <cell r="BI488">
            <v>20</v>
          </cell>
        </row>
        <row r="489">
          <cell r="BI489">
            <v>370</v>
          </cell>
        </row>
        <row r="490">
          <cell r="BI490">
            <v>119</v>
          </cell>
        </row>
        <row r="491">
          <cell r="BI491">
            <v>305</v>
          </cell>
        </row>
        <row r="492">
          <cell r="BI492">
            <v>141</v>
          </cell>
        </row>
        <row r="493">
          <cell r="BI493">
            <v>64</v>
          </cell>
        </row>
        <row r="494">
          <cell r="BI494">
            <v>123</v>
          </cell>
        </row>
        <row r="495">
          <cell r="BI495">
            <v>6</v>
          </cell>
        </row>
        <row r="496">
          <cell r="BI496">
            <v>191</v>
          </cell>
        </row>
        <row r="497">
          <cell r="BI497">
            <v>53</v>
          </cell>
        </row>
        <row r="498">
          <cell r="BI498">
            <v>30</v>
          </cell>
        </row>
        <row r="499">
          <cell r="BI499">
            <v>64</v>
          </cell>
        </row>
        <row r="500">
          <cell r="BI500">
            <v>51</v>
          </cell>
        </row>
        <row r="501">
          <cell r="BI501">
            <v>53</v>
          </cell>
        </row>
        <row r="502">
          <cell r="BI502">
            <v>53</v>
          </cell>
        </row>
        <row r="503">
          <cell r="BI503">
            <v>3</v>
          </cell>
        </row>
        <row r="504">
          <cell r="BI504">
            <v>11</v>
          </cell>
        </row>
        <row r="505">
          <cell r="BI505">
            <v>189</v>
          </cell>
        </row>
        <row r="506">
          <cell r="BI506">
            <v>99</v>
          </cell>
        </row>
        <row r="507">
          <cell r="BI507">
            <v>293</v>
          </cell>
        </row>
        <row r="508">
          <cell r="BI508">
            <v>221</v>
          </cell>
        </row>
        <row r="509">
          <cell r="BI509">
            <v>68</v>
          </cell>
        </row>
        <row r="510">
          <cell r="BI510">
            <v>6</v>
          </cell>
        </row>
        <row r="511">
          <cell r="BI511">
            <v>116</v>
          </cell>
        </row>
        <row r="512">
          <cell r="BI512">
            <v>284</v>
          </cell>
        </row>
        <row r="513">
          <cell r="BI513">
            <v>80</v>
          </cell>
        </row>
        <row r="514">
          <cell r="BI514">
            <v>71</v>
          </cell>
        </row>
        <row r="515">
          <cell r="BI515">
            <v>3</v>
          </cell>
        </row>
        <row r="516">
          <cell r="BI516">
            <v>49</v>
          </cell>
        </row>
        <row r="517">
          <cell r="BI517">
            <v>22</v>
          </cell>
        </row>
        <row r="518">
          <cell r="BI518">
            <v>14</v>
          </cell>
        </row>
        <row r="519">
          <cell r="BI519">
            <v>3</v>
          </cell>
        </row>
        <row r="520">
          <cell r="BI520">
            <v>11</v>
          </cell>
        </row>
        <row r="521">
          <cell r="BI521">
            <v>179</v>
          </cell>
        </row>
        <row r="522">
          <cell r="BI522">
            <v>392</v>
          </cell>
        </row>
        <row r="523">
          <cell r="BI523">
            <v>147</v>
          </cell>
        </row>
        <row r="524">
          <cell r="BI524">
            <v>490</v>
          </cell>
        </row>
        <row r="525">
          <cell r="BI525">
            <v>30</v>
          </cell>
        </row>
        <row r="526">
          <cell r="BI526">
            <v>71</v>
          </cell>
        </row>
        <row r="527">
          <cell r="BI527">
            <v>213</v>
          </cell>
        </row>
        <row r="528">
          <cell r="BI528">
            <v>34</v>
          </cell>
        </row>
        <row r="529">
          <cell r="BI529">
            <v>144</v>
          </cell>
        </row>
        <row r="530">
          <cell r="BI530">
            <v>253</v>
          </cell>
        </row>
        <row r="531">
          <cell r="BI531">
            <v>197</v>
          </cell>
        </row>
        <row r="532">
          <cell r="BI532">
            <v>192</v>
          </cell>
        </row>
        <row r="533">
          <cell r="BI533">
            <v>99</v>
          </cell>
        </row>
        <row r="534">
          <cell r="BI534">
            <v>42</v>
          </cell>
        </row>
        <row r="535">
          <cell r="BI535">
            <v>105</v>
          </cell>
        </row>
        <row r="536">
          <cell r="BI536">
            <v>419</v>
          </cell>
        </row>
        <row r="537">
          <cell r="BI537">
            <v>103</v>
          </cell>
        </row>
        <row r="538">
          <cell r="BI538">
            <v>129</v>
          </cell>
        </row>
        <row r="539">
          <cell r="BI539">
            <v>120</v>
          </cell>
        </row>
        <row r="540">
          <cell r="BI540">
            <v>121</v>
          </cell>
        </row>
        <row r="541">
          <cell r="BI541">
            <v>182</v>
          </cell>
        </row>
        <row r="542">
          <cell r="BI542">
            <v>3</v>
          </cell>
        </row>
        <row r="543">
          <cell r="BI543">
            <v>2</v>
          </cell>
        </row>
        <row r="544">
          <cell r="BI544">
            <v>2</v>
          </cell>
        </row>
        <row r="545">
          <cell r="BI545">
            <v>10</v>
          </cell>
        </row>
        <row r="546">
          <cell r="BI546">
            <v>4</v>
          </cell>
        </row>
        <row r="547">
          <cell r="BI547">
            <v>81</v>
          </cell>
        </row>
        <row r="548">
          <cell r="BI548">
            <v>18</v>
          </cell>
        </row>
        <row r="549">
          <cell r="BI549">
            <v>10</v>
          </cell>
        </row>
        <row r="550">
          <cell r="BI550">
            <v>8</v>
          </cell>
        </row>
        <row r="551">
          <cell r="BI551">
            <v>120</v>
          </cell>
        </row>
        <row r="552">
          <cell r="BI552">
            <v>378</v>
          </cell>
        </row>
        <row r="553">
          <cell r="BI553">
            <v>674</v>
          </cell>
        </row>
        <row r="554">
          <cell r="BI554">
            <v>10</v>
          </cell>
        </row>
        <row r="555">
          <cell r="BI555">
            <v>288</v>
          </cell>
        </row>
        <row r="556">
          <cell r="BI556">
            <v>74</v>
          </cell>
        </row>
        <row r="557">
          <cell r="BI557">
            <v>7</v>
          </cell>
        </row>
        <row r="558">
          <cell r="BI558">
            <v>110</v>
          </cell>
        </row>
        <row r="559">
          <cell r="BI559">
            <v>1</v>
          </cell>
        </row>
        <row r="560">
          <cell r="BI560">
            <v>131</v>
          </cell>
        </row>
        <row r="561">
          <cell r="BI561">
            <v>1002</v>
          </cell>
        </row>
        <row r="562">
          <cell r="BI562">
            <v>9</v>
          </cell>
        </row>
        <row r="563">
          <cell r="BI563">
            <v>454</v>
          </cell>
        </row>
        <row r="564">
          <cell r="BI564">
            <v>175</v>
          </cell>
        </row>
        <row r="565">
          <cell r="BI565">
            <v>132</v>
          </cell>
        </row>
        <row r="566">
          <cell r="BI566">
            <v>476</v>
          </cell>
        </row>
        <row r="567">
          <cell r="BI567">
            <v>95</v>
          </cell>
        </row>
        <row r="568">
          <cell r="BI568">
            <v>21</v>
          </cell>
        </row>
        <row r="569">
          <cell r="BI569">
            <v>4</v>
          </cell>
        </row>
        <row r="570">
          <cell r="BI570">
            <v>1</v>
          </cell>
        </row>
        <row r="571">
          <cell r="BI571">
            <v>12</v>
          </cell>
        </row>
        <row r="572">
          <cell r="BI572">
            <v>34</v>
          </cell>
        </row>
        <row r="573">
          <cell r="BI573">
            <v>34</v>
          </cell>
        </row>
        <row r="574">
          <cell r="BI574">
            <v>284</v>
          </cell>
        </row>
        <row r="575">
          <cell r="BI575">
            <v>52</v>
          </cell>
        </row>
        <row r="576">
          <cell r="BI576">
            <v>11</v>
          </cell>
        </row>
        <row r="577">
          <cell r="BI577">
            <v>5</v>
          </cell>
        </row>
        <row r="578">
          <cell r="BI578">
            <v>315</v>
          </cell>
        </row>
        <row r="579">
          <cell r="BI579">
            <v>684</v>
          </cell>
        </row>
        <row r="580">
          <cell r="BI580">
            <v>140</v>
          </cell>
        </row>
        <row r="581">
          <cell r="BI581">
            <v>117</v>
          </cell>
        </row>
        <row r="582">
          <cell r="BI582">
            <v>5</v>
          </cell>
        </row>
        <row r="583">
          <cell r="BI583">
            <v>37</v>
          </cell>
        </row>
        <row r="584">
          <cell r="BI584">
            <v>28</v>
          </cell>
        </row>
        <row r="585">
          <cell r="BI585">
            <v>45</v>
          </cell>
        </row>
        <row r="586">
          <cell r="BI586">
            <v>58</v>
          </cell>
        </row>
        <row r="587">
          <cell r="BI587">
            <v>89</v>
          </cell>
        </row>
        <row r="588">
          <cell r="BI588">
            <v>2</v>
          </cell>
        </row>
        <row r="589">
          <cell r="BI589">
            <v>1</v>
          </cell>
        </row>
        <row r="590">
          <cell r="BI590">
            <v>57</v>
          </cell>
        </row>
        <row r="591">
          <cell r="BI591">
            <v>69</v>
          </cell>
        </row>
        <row r="592">
          <cell r="BI592">
            <v>154</v>
          </cell>
        </row>
        <row r="593">
          <cell r="BI593">
            <v>3</v>
          </cell>
        </row>
        <row r="594">
          <cell r="BI594">
            <v>27</v>
          </cell>
        </row>
        <row r="595">
          <cell r="BI595">
            <v>1</v>
          </cell>
        </row>
        <row r="596">
          <cell r="BI596">
            <v>148</v>
          </cell>
        </row>
        <row r="597">
          <cell r="BI597">
            <v>66</v>
          </cell>
        </row>
        <row r="598">
          <cell r="BI598">
            <v>17</v>
          </cell>
        </row>
        <row r="599">
          <cell r="BI599">
            <v>34</v>
          </cell>
        </row>
        <row r="600">
          <cell r="BI600">
            <v>47</v>
          </cell>
        </row>
        <row r="601">
          <cell r="BI601">
            <v>109</v>
          </cell>
        </row>
        <row r="602">
          <cell r="BI602">
            <v>94.5</v>
          </cell>
        </row>
        <row r="603">
          <cell r="BI603">
            <v>64</v>
          </cell>
        </row>
        <row r="604">
          <cell r="BI604">
            <v>56</v>
          </cell>
        </row>
        <row r="605">
          <cell r="BI605">
            <v>174</v>
          </cell>
        </row>
        <row r="606">
          <cell r="BI606">
            <v>18</v>
          </cell>
        </row>
        <row r="607">
          <cell r="BI607">
            <v>37.5</v>
          </cell>
        </row>
        <row r="608">
          <cell r="BI608">
            <v>71.5</v>
          </cell>
        </row>
        <row r="609">
          <cell r="BI609">
            <v>74</v>
          </cell>
        </row>
        <row r="610">
          <cell r="BI610">
            <v>72</v>
          </cell>
        </row>
        <row r="611">
          <cell r="BI611">
            <v>18</v>
          </cell>
        </row>
        <row r="612">
          <cell r="BI612">
            <v>4</v>
          </cell>
        </row>
        <row r="613">
          <cell r="BI613">
            <v>165</v>
          </cell>
        </row>
        <row r="614">
          <cell r="BI614">
            <v>243</v>
          </cell>
        </row>
        <row r="615">
          <cell r="BI615">
            <v>2</v>
          </cell>
        </row>
        <row r="616">
          <cell r="BI616">
            <v>570</v>
          </cell>
        </row>
        <row r="617">
          <cell r="BI617">
            <v>34</v>
          </cell>
        </row>
        <row r="618">
          <cell r="BI618">
            <v>16</v>
          </cell>
        </row>
        <row r="619">
          <cell r="BI619">
            <v>83</v>
          </cell>
        </row>
        <row r="620">
          <cell r="BI620">
            <v>102</v>
          </cell>
        </row>
        <row r="621">
          <cell r="BI621">
            <v>4</v>
          </cell>
        </row>
        <row r="622">
          <cell r="BI622">
            <v>62</v>
          </cell>
        </row>
        <row r="623">
          <cell r="BI623">
            <v>130</v>
          </cell>
        </row>
        <row r="624">
          <cell r="BI624">
            <v>120</v>
          </cell>
        </row>
        <row r="625">
          <cell r="BI625">
            <v>286</v>
          </cell>
        </row>
        <row r="626">
          <cell r="BI626">
            <v>129</v>
          </cell>
        </row>
        <row r="627">
          <cell r="BI627">
            <v>80</v>
          </cell>
        </row>
        <row r="628">
          <cell r="BI628">
            <v>61</v>
          </cell>
        </row>
        <row r="629">
          <cell r="BI629">
            <v>60</v>
          </cell>
        </row>
        <row r="630">
          <cell r="BI630">
            <v>27</v>
          </cell>
        </row>
        <row r="631">
          <cell r="BI631">
            <v>161</v>
          </cell>
        </row>
        <row r="632">
          <cell r="BI632">
            <v>59</v>
          </cell>
        </row>
        <row r="633">
          <cell r="BI633">
            <v>220</v>
          </cell>
        </row>
        <row r="634">
          <cell r="BI634">
            <v>139</v>
          </cell>
        </row>
        <row r="635">
          <cell r="BI635">
            <v>44</v>
          </cell>
        </row>
        <row r="636">
          <cell r="BI636">
            <v>11</v>
          </cell>
        </row>
        <row r="637">
          <cell r="BI637">
            <v>74</v>
          </cell>
        </row>
        <row r="638">
          <cell r="BI638">
            <v>53</v>
          </cell>
        </row>
        <row r="639">
          <cell r="BI639">
            <v>391</v>
          </cell>
        </row>
        <row r="640">
          <cell r="BI640">
            <v>36</v>
          </cell>
        </row>
        <row r="641">
          <cell r="BI641">
            <v>399</v>
          </cell>
        </row>
        <row r="642">
          <cell r="BI642">
            <v>61</v>
          </cell>
        </row>
        <row r="643">
          <cell r="BI643">
            <v>11</v>
          </cell>
        </row>
        <row r="644">
          <cell r="BI644">
            <v>137</v>
          </cell>
        </row>
        <row r="645">
          <cell r="BI645">
            <v>1</v>
          </cell>
        </row>
        <row r="646">
          <cell r="BI646">
            <v>3</v>
          </cell>
        </row>
        <row r="647">
          <cell r="BI647">
            <v>72</v>
          </cell>
        </row>
        <row r="648">
          <cell r="BI648">
            <v>20</v>
          </cell>
        </row>
        <row r="649">
          <cell r="BI649">
            <v>90</v>
          </cell>
        </row>
        <row r="650">
          <cell r="BI650">
            <v>41</v>
          </cell>
        </row>
        <row r="651">
          <cell r="BI651">
            <v>43</v>
          </cell>
        </row>
        <row r="652">
          <cell r="BI652">
            <v>107</v>
          </cell>
        </row>
        <row r="653">
          <cell r="BI653">
            <v>52</v>
          </cell>
        </row>
        <row r="654">
          <cell r="BI654">
            <v>80</v>
          </cell>
        </row>
        <row r="655">
          <cell r="BI655">
            <v>22</v>
          </cell>
        </row>
        <row r="656">
          <cell r="BI656">
            <v>7</v>
          </cell>
        </row>
        <row r="657">
          <cell r="BI657">
            <v>4</v>
          </cell>
        </row>
        <row r="658">
          <cell r="BI658">
            <v>1</v>
          </cell>
        </row>
        <row r="659">
          <cell r="BI659">
            <v>263</v>
          </cell>
        </row>
        <row r="660">
          <cell r="BI660">
            <v>33</v>
          </cell>
        </row>
        <row r="661">
          <cell r="BI661">
            <v>43</v>
          </cell>
        </row>
        <row r="662">
          <cell r="BI662">
            <v>156</v>
          </cell>
        </row>
        <row r="663">
          <cell r="BI663">
            <v>4</v>
          </cell>
        </row>
        <row r="664">
          <cell r="BI664">
            <v>292</v>
          </cell>
        </row>
        <row r="665">
          <cell r="BI665">
            <v>13</v>
          </cell>
        </row>
        <row r="666">
          <cell r="BI666">
            <v>295</v>
          </cell>
        </row>
        <row r="667">
          <cell r="BI667">
            <v>20</v>
          </cell>
        </row>
        <row r="668">
          <cell r="BI668">
            <v>41</v>
          </cell>
        </row>
        <row r="669">
          <cell r="BI669">
            <v>9</v>
          </cell>
        </row>
        <row r="670">
          <cell r="BI670">
            <v>418</v>
          </cell>
        </row>
        <row r="671">
          <cell r="BI671">
            <v>205</v>
          </cell>
        </row>
        <row r="672">
          <cell r="BI672">
            <v>162</v>
          </cell>
        </row>
        <row r="673">
          <cell r="BI673">
            <v>10</v>
          </cell>
        </row>
        <row r="674">
          <cell r="BI674">
            <v>7</v>
          </cell>
        </row>
        <row r="675">
          <cell r="BI675">
            <v>19</v>
          </cell>
        </row>
        <row r="676">
          <cell r="BI676">
            <v>177</v>
          </cell>
        </row>
        <row r="677">
          <cell r="BI677">
            <v>51</v>
          </cell>
        </row>
        <row r="678">
          <cell r="BI678">
            <v>28</v>
          </cell>
        </row>
        <row r="679">
          <cell r="BI679">
            <v>18</v>
          </cell>
        </row>
        <row r="680">
          <cell r="BI680">
            <v>4</v>
          </cell>
        </row>
        <row r="681">
          <cell r="BI681">
            <v>14</v>
          </cell>
        </row>
        <row r="682">
          <cell r="BI682">
            <v>167</v>
          </cell>
        </row>
        <row r="683">
          <cell r="BI683">
            <v>153</v>
          </cell>
        </row>
        <row r="684">
          <cell r="BI684">
            <v>49</v>
          </cell>
        </row>
        <row r="685">
          <cell r="BI685">
            <v>11</v>
          </cell>
        </row>
        <row r="686">
          <cell r="BI686">
            <v>76</v>
          </cell>
        </row>
        <row r="687">
          <cell r="BI687">
            <v>4</v>
          </cell>
        </row>
        <row r="688">
          <cell r="BI688">
            <v>99</v>
          </cell>
        </row>
        <row r="689">
          <cell r="BI689">
            <v>21</v>
          </cell>
        </row>
        <row r="690">
          <cell r="BI690">
            <v>243</v>
          </cell>
        </row>
        <row r="691">
          <cell r="BI691">
            <v>18</v>
          </cell>
        </row>
        <row r="692">
          <cell r="BI692">
            <v>38</v>
          </cell>
        </row>
        <row r="693">
          <cell r="BI693">
            <v>40</v>
          </cell>
        </row>
        <row r="694">
          <cell r="BI694">
            <v>27</v>
          </cell>
        </row>
        <row r="695">
          <cell r="BI695">
            <v>40</v>
          </cell>
        </row>
        <row r="696">
          <cell r="BI696">
            <v>45</v>
          </cell>
        </row>
        <row r="697">
          <cell r="BI697">
            <v>45</v>
          </cell>
        </row>
        <row r="698">
          <cell r="BI698">
            <v>8</v>
          </cell>
        </row>
        <row r="699">
          <cell r="BI699">
            <v>3</v>
          </cell>
        </row>
        <row r="700">
          <cell r="BI700">
            <v>7</v>
          </cell>
        </row>
        <row r="701">
          <cell r="BI701">
            <v>2</v>
          </cell>
        </row>
        <row r="702">
          <cell r="BI702">
            <v>3</v>
          </cell>
        </row>
        <row r="703">
          <cell r="BI703">
            <v>6</v>
          </cell>
        </row>
        <row r="704">
          <cell r="BI704">
            <v>36</v>
          </cell>
        </row>
        <row r="705">
          <cell r="BI705">
            <v>70</v>
          </cell>
        </row>
        <row r="706">
          <cell r="BI706">
            <v>10</v>
          </cell>
        </row>
        <row r="707">
          <cell r="BI707">
            <v>11</v>
          </cell>
        </row>
        <row r="708">
          <cell r="BI708">
            <v>5</v>
          </cell>
        </row>
        <row r="709">
          <cell r="BI709">
            <v>6</v>
          </cell>
        </row>
        <row r="710">
          <cell r="BI710">
            <v>15</v>
          </cell>
        </row>
        <row r="711">
          <cell r="BI711">
            <v>3</v>
          </cell>
        </row>
        <row r="712">
          <cell r="BI712">
            <v>5</v>
          </cell>
        </row>
        <row r="713">
          <cell r="BI713">
            <v>15</v>
          </cell>
        </row>
        <row r="714">
          <cell r="BI714">
            <v>13</v>
          </cell>
        </row>
        <row r="715">
          <cell r="BI715">
            <v>34</v>
          </cell>
        </row>
        <row r="716">
          <cell r="BI716">
            <v>67</v>
          </cell>
        </row>
        <row r="717">
          <cell r="BI717">
            <v>22</v>
          </cell>
        </row>
        <row r="718">
          <cell r="BI718">
            <v>41</v>
          </cell>
        </row>
        <row r="719">
          <cell r="BI719">
            <v>6</v>
          </cell>
        </row>
        <row r="720">
          <cell r="BI720">
            <v>8</v>
          </cell>
        </row>
        <row r="721">
          <cell r="BI721">
            <v>4</v>
          </cell>
        </row>
        <row r="722">
          <cell r="BI722">
            <v>88</v>
          </cell>
        </row>
        <row r="723">
          <cell r="BI723">
            <v>41</v>
          </cell>
        </row>
        <row r="724">
          <cell r="BI724">
            <v>16.5</v>
          </cell>
        </row>
        <row r="725">
          <cell r="BI725">
            <v>20</v>
          </cell>
        </row>
        <row r="726">
          <cell r="BI726">
            <v>17.5</v>
          </cell>
        </row>
        <row r="727">
          <cell r="BI727">
            <v>29</v>
          </cell>
        </row>
        <row r="728">
          <cell r="BI728">
            <v>84</v>
          </cell>
        </row>
        <row r="729">
          <cell r="BI729">
            <v>5</v>
          </cell>
        </row>
        <row r="730">
          <cell r="BI730">
            <v>31</v>
          </cell>
        </row>
        <row r="731">
          <cell r="BI731">
            <v>286</v>
          </cell>
        </row>
        <row r="732">
          <cell r="BI732">
            <v>16</v>
          </cell>
        </row>
        <row r="733">
          <cell r="BI733">
            <v>237</v>
          </cell>
        </row>
        <row r="734">
          <cell r="BI734">
            <v>9</v>
          </cell>
        </row>
        <row r="735">
          <cell r="BI735">
            <v>2</v>
          </cell>
        </row>
        <row r="736">
          <cell r="BI736">
            <v>151</v>
          </cell>
        </row>
        <row r="737">
          <cell r="BI737">
            <v>342</v>
          </cell>
        </row>
        <row r="738">
          <cell r="BI738">
            <v>55</v>
          </cell>
        </row>
        <row r="739">
          <cell r="BI739">
            <v>202</v>
          </cell>
        </row>
        <row r="740">
          <cell r="BI740">
            <v>72</v>
          </cell>
        </row>
        <row r="741">
          <cell r="BI741">
            <v>47</v>
          </cell>
        </row>
        <row r="742">
          <cell r="BI742">
            <v>1</v>
          </cell>
        </row>
        <row r="743">
          <cell r="BI743">
            <v>12</v>
          </cell>
        </row>
        <row r="744">
          <cell r="BI744">
            <v>10</v>
          </cell>
        </row>
        <row r="745">
          <cell r="BI745">
            <v>5</v>
          </cell>
        </row>
        <row r="746">
          <cell r="BI746">
            <v>27</v>
          </cell>
        </row>
        <row r="747">
          <cell r="BI747">
            <v>36</v>
          </cell>
        </row>
        <row r="748">
          <cell r="BI748">
            <v>5.5</v>
          </cell>
        </row>
        <row r="749">
          <cell r="BI749">
            <v>41</v>
          </cell>
        </row>
        <row r="750">
          <cell r="BI750">
            <v>5</v>
          </cell>
        </row>
        <row r="751">
          <cell r="BI751">
            <v>54</v>
          </cell>
        </row>
        <row r="752">
          <cell r="BI752">
            <v>57.5</v>
          </cell>
        </row>
        <row r="753">
          <cell r="BI753">
            <v>64</v>
          </cell>
        </row>
        <row r="754">
          <cell r="BI754">
            <v>61.5</v>
          </cell>
        </row>
        <row r="755">
          <cell r="BI755">
            <v>28.5</v>
          </cell>
        </row>
        <row r="756">
          <cell r="BI756">
            <v>61</v>
          </cell>
        </row>
        <row r="757">
          <cell r="BI757">
            <v>17</v>
          </cell>
        </row>
        <row r="758">
          <cell r="BI758">
            <v>9</v>
          </cell>
        </row>
        <row r="759">
          <cell r="BI759">
            <v>2</v>
          </cell>
        </row>
        <row r="760">
          <cell r="BI760">
            <v>59</v>
          </cell>
        </row>
        <row r="761">
          <cell r="BI761">
            <v>6</v>
          </cell>
        </row>
        <row r="762">
          <cell r="BI762">
            <v>90</v>
          </cell>
        </row>
        <row r="763">
          <cell r="BI763">
            <v>78</v>
          </cell>
        </row>
        <row r="764">
          <cell r="BI764">
            <v>6</v>
          </cell>
        </row>
        <row r="765">
          <cell r="BI765">
            <v>7</v>
          </cell>
        </row>
        <row r="766">
          <cell r="BI766">
            <v>129</v>
          </cell>
        </row>
        <row r="767">
          <cell r="BI767">
            <v>82</v>
          </cell>
        </row>
        <row r="768">
          <cell r="BI768">
            <v>114</v>
          </cell>
        </row>
        <row r="769">
          <cell r="BI769">
            <v>18</v>
          </cell>
        </row>
        <row r="770">
          <cell r="BI770">
            <v>20</v>
          </cell>
        </row>
        <row r="771">
          <cell r="BI771">
            <v>64</v>
          </cell>
        </row>
        <row r="772">
          <cell r="BI772">
            <v>4</v>
          </cell>
        </row>
        <row r="773">
          <cell r="BI773">
            <v>4</v>
          </cell>
        </row>
        <row r="774">
          <cell r="BI774">
            <v>14</v>
          </cell>
        </row>
        <row r="775">
          <cell r="BI775">
            <v>114</v>
          </cell>
        </row>
        <row r="776">
          <cell r="BI776">
            <v>45</v>
          </cell>
        </row>
        <row r="777">
          <cell r="BI777">
            <v>15</v>
          </cell>
        </row>
        <row r="778">
          <cell r="BI778">
            <v>22</v>
          </cell>
        </row>
        <row r="779">
          <cell r="BI779">
            <v>7</v>
          </cell>
        </row>
        <row r="780">
          <cell r="BI780">
            <v>5</v>
          </cell>
        </row>
        <row r="781">
          <cell r="BI781">
            <v>13</v>
          </cell>
        </row>
        <row r="782">
          <cell r="BI782">
            <v>10</v>
          </cell>
        </row>
        <row r="783">
          <cell r="BI783">
            <v>4</v>
          </cell>
        </row>
        <row r="784">
          <cell r="BI784">
            <v>119</v>
          </cell>
        </row>
        <row r="785">
          <cell r="BI785">
            <v>10</v>
          </cell>
        </row>
        <row r="786">
          <cell r="BI786">
            <v>17</v>
          </cell>
        </row>
        <row r="787">
          <cell r="BI787">
            <v>5</v>
          </cell>
        </row>
        <row r="788">
          <cell r="BI788">
            <v>97</v>
          </cell>
        </row>
        <row r="789">
          <cell r="BI789">
            <v>4</v>
          </cell>
        </row>
        <row r="790">
          <cell r="BI790">
            <v>45</v>
          </cell>
        </row>
        <row r="791">
          <cell r="BI791">
            <v>44</v>
          </cell>
        </row>
        <row r="792">
          <cell r="BI792">
            <v>63</v>
          </cell>
        </row>
        <row r="793">
          <cell r="BI793">
            <v>20</v>
          </cell>
        </row>
        <row r="794">
          <cell r="BI794">
            <v>73</v>
          </cell>
        </row>
        <row r="795">
          <cell r="BI795">
            <v>19</v>
          </cell>
        </row>
        <row r="796">
          <cell r="BI796">
            <v>10.5</v>
          </cell>
        </row>
        <row r="797">
          <cell r="BI797">
            <v>24</v>
          </cell>
        </row>
        <row r="798">
          <cell r="BI798">
            <v>10</v>
          </cell>
        </row>
        <row r="799">
          <cell r="BI799">
            <v>7</v>
          </cell>
        </row>
        <row r="800">
          <cell r="BI800">
            <v>1</v>
          </cell>
        </row>
        <row r="801">
          <cell r="BI801">
            <v>25</v>
          </cell>
        </row>
        <row r="802">
          <cell r="BI802">
            <v>1</v>
          </cell>
        </row>
        <row r="803">
          <cell r="BI803">
            <v>90</v>
          </cell>
        </row>
        <row r="804">
          <cell r="BI804">
            <v>78</v>
          </cell>
        </row>
        <row r="805">
          <cell r="BI805">
            <v>21</v>
          </cell>
        </row>
        <row r="806">
          <cell r="BI806">
            <v>6</v>
          </cell>
        </row>
        <row r="807">
          <cell r="BI807">
            <v>32</v>
          </cell>
        </row>
        <row r="808">
          <cell r="BI808">
            <v>6</v>
          </cell>
        </row>
        <row r="809">
          <cell r="BI809">
            <v>9</v>
          </cell>
        </row>
        <row r="810">
          <cell r="BI810">
            <v>41</v>
          </cell>
        </row>
        <row r="811">
          <cell r="BI811">
            <v>44</v>
          </cell>
        </row>
        <row r="812">
          <cell r="BI812">
            <v>195</v>
          </cell>
        </row>
        <row r="813">
          <cell r="BI813">
            <v>154</v>
          </cell>
        </row>
        <row r="814">
          <cell r="BI814">
            <v>3</v>
          </cell>
        </row>
        <row r="815">
          <cell r="BI815">
            <v>3</v>
          </cell>
        </row>
        <row r="816">
          <cell r="BI816">
            <v>16</v>
          </cell>
        </row>
        <row r="817">
          <cell r="BI817">
            <v>18</v>
          </cell>
        </row>
        <row r="818">
          <cell r="BI818">
            <v>34</v>
          </cell>
        </row>
        <row r="819">
          <cell r="BI819">
            <v>36</v>
          </cell>
        </row>
        <row r="820">
          <cell r="BI820">
            <v>7</v>
          </cell>
        </row>
        <row r="821">
          <cell r="BI821">
            <v>28</v>
          </cell>
        </row>
        <row r="822">
          <cell r="BI822">
            <v>11</v>
          </cell>
        </row>
        <row r="823">
          <cell r="BI823">
            <v>19</v>
          </cell>
        </row>
        <row r="824">
          <cell r="BI824">
            <v>23</v>
          </cell>
        </row>
        <row r="825">
          <cell r="BI825">
            <v>97</v>
          </cell>
        </row>
        <row r="826">
          <cell r="BI826">
            <v>236</v>
          </cell>
        </row>
        <row r="827">
          <cell r="BI827">
            <v>38</v>
          </cell>
        </row>
        <row r="828">
          <cell r="BI828">
            <v>11</v>
          </cell>
        </row>
        <row r="829">
          <cell r="BI829">
            <v>113</v>
          </cell>
        </row>
        <row r="830">
          <cell r="BI830">
            <v>43</v>
          </cell>
        </row>
        <row r="831">
          <cell r="BI831">
            <v>409</v>
          </cell>
        </row>
        <row r="832">
          <cell r="BI832">
            <v>81</v>
          </cell>
        </row>
        <row r="833">
          <cell r="BI833">
            <v>6</v>
          </cell>
        </row>
        <row r="834">
          <cell r="BI834">
            <v>63</v>
          </cell>
        </row>
        <row r="835">
          <cell r="BI835">
            <v>15</v>
          </cell>
        </row>
        <row r="836">
          <cell r="BI836">
            <v>177</v>
          </cell>
        </row>
        <row r="837">
          <cell r="BI837">
            <v>3</v>
          </cell>
        </row>
        <row r="838">
          <cell r="BI838">
            <v>365</v>
          </cell>
        </row>
        <row r="839">
          <cell r="BI839">
            <v>74</v>
          </cell>
        </row>
        <row r="840">
          <cell r="BI840">
            <v>95</v>
          </cell>
        </row>
        <row r="841">
          <cell r="BI841">
            <v>47</v>
          </cell>
        </row>
        <row r="842">
          <cell r="BI842">
            <v>6</v>
          </cell>
        </row>
        <row r="843">
          <cell r="BI843">
            <v>35</v>
          </cell>
        </row>
        <row r="844">
          <cell r="BI844">
            <v>120</v>
          </cell>
        </row>
        <row r="845">
          <cell r="BI845">
            <v>17</v>
          </cell>
        </row>
        <row r="846">
          <cell r="BI846">
            <v>177</v>
          </cell>
        </row>
        <row r="847">
          <cell r="BI847">
            <v>25</v>
          </cell>
        </row>
        <row r="848">
          <cell r="BI848">
            <v>273</v>
          </cell>
        </row>
        <row r="849">
          <cell r="BI849">
            <v>25</v>
          </cell>
        </row>
        <row r="850">
          <cell r="BI850">
            <v>56</v>
          </cell>
        </row>
        <row r="851">
          <cell r="BI851">
            <v>8</v>
          </cell>
        </row>
        <row r="852">
          <cell r="BI852">
            <v>34</v>
          </cell>
        </row>
        <row r="853">
          <cell r="BI853">
            <v>239</v>
          </cell>
        </row>
        <row r="854">
          <cell r="BI854">
            <v>332</v>
          </cell>
        </row>
        <row r="855">
          <cell r="BI855">
            <v>6</v>
          </cell>
        </row>
        <row r="856">
          <cell r="BI856">
            <v>10</v>
          </cell>
        </row>
        <row r="857">
          <cell r="BI857">
            <v>5</v>
          </cell>
        </row>
        <row r="858">
          <cell r="BI858">
            <v>12</v>
          </cell>
        </row>
        <row r="859">
          <cell r="BI859">
            <v>11</v>
          </cell>
        </row>
        <row r="860">
          <cell r="BI860">
            <v>5</v>
          </cell>
        </row>
        <row r="861">
          <cell r="BI861">
            <v>3</v>
          </cell>
        </row>
        <row r="862">
          <cell r="BI862">
            <v>212</v>
          </cell>
        </row>
        <row r="863">
          <cell r="BI863">
            <v>38</v>
          </cell>
        </row>
        <row r="864">
          <cell r="BI864">
            <v>173</v>
          </cell>
        </row>
        <row r="865">
          <cell r="BI865">
            <v>5</v>
          </cell>
        </row>
        <row r="866">
          <cell r="BI866">
            <v>372</v>
          </cell>
        </row>
        <row r="867">
          <cell r="BI867">
            <v>101</v>
          </cell>
        </row>
        <row r="868">
          <cell r="BI868">
            <v>132</v>
          </cell>
        </row>
        <row r="869">
          <cell r="BI869">
            <v>41</v>
          </cell>
        </row>
        <row r="870">
          <cell r="BI870">
            <v>273</v>
          </cell>
        </row>
        <row r="871">
          <cell r="BI871">
            <v>29</v>
          </cell>
        </row>
        <row r="872">
          <cell r="BI872">
            <v>8</v>
          </cell>
        </row>
        <row r="873">
          <cell r="BI873">
            <v>3</v>
          </cell>
        </row>
        <row r="874">
          <cell r="BI874">
            <v>42</v>
          </cell>
        </row>
        <row r="875">
          <cell r="BI875">
            <v>7</v>
          </cell>
        </row>
        <row r="876">
          <cell r="BI876">
            <v>27</v>
          </cell>
        </row>
        <row r="877">
          <cell r="BI877">
            <v>15.5</v>
          </cell>
        </row>
        <row r="878">
          <cell r="BI878">
            <v>10</v>
          </cell>
        </row>
        <row r="879">
          <cell r="BI879">
            <v>16</v>
          </cell>
        </row>
        <row r="880">
          <cell r="BI880">
            <v>25.5</v>
          </cell>
        </row>
        <row r="881">
          <cell r="BI881">
            <v>102</v>
          </cell>
        </row>
        <row r="882">
          <cell r="BI882">
            <v>104</v>
          </cell>
        </row>
        <row r="883">
          <cell r="BI883">
            <v>2</v>
          </cell>
        </row>
        <row r="884">
          <cell r="BI884">
            <v>57</v>
          </cell>
        </row>
        <row r="885">
          <cell r="BI885">
            <v>95</v>
          </cell>
        </row>
        <row r="886">
          <cell r="BI886">
            <v>34</v>
          </cell>
        </row>
        <row r="887">
          <cell r="BI887">
            <v>10</v>
          </cell>
        </row>
        <row r="888">
          <cell r="BI888">
            <v>12</v>
          </cell>
        </row>
        <row r="889">
          <cell r="BI889">
            <v>34</v>
          </cell>
        </row>
        <row r="890">
          <cell r="BI890">
            <v>20</v>
          </cell>
        </row>
        <row r="891">
          <cell r="BI891">
            <v>11</v>
          </cell>
        </row>
        <row r="892">
          <cell r="BI892">
            <v>75</v>
          </cell>
        </row>
        <row r="893">
          <cell r="BI893">
            <v>229</v>
          </cell>
        </row>
        <row r="894">
          <cell r="BI894">
            <v>84</v>
          </cell>
        </row>
        <row r="895">
          <cell r="BI895">
            <v>59</v>
          </cell>
        </row>
        <row r="896">
          <cell r="BI896">
            <v>33</v>
          </cell>
        </row>
        <row r="897">
          <cell r="BI897">
            <v>20</v>
          </cell>
        </row>
        <row r="898">
          <cell r="BI898">
            <v>138</v>
          </cell>
        </row>
        <row r="899">
          <cell r="BI899">
            <v>15</v>
          </cell>
        </row>
        <row r="900">
          <cell r="BI900">
            <v>44</v>
          </cell>
        </row>
        <row r="901">
          <cell r="BI901">
            <v>79</v>
          </cell>
        </row>
        <row r="902">
          <cell r="BI902">
            <v>40</v>
          </cell>
        </row>
        <row r="903">
          <cell r="BI903">
            <v>33</v>
          </cell>
        </row>
        <row r="904">
          <cell r="BI904">
            <v>51</v>
          </cell>
        </row>
        <row r="905">
          <cell r="BI905">
            <v>98</v>
          </cell>
        </row>
        <row r="906">
          <cell r="BI906">
            <v>147</v>
          </cell>
        </row>
        <row r="907">
          <cell r="BI907">
            <v>71</v>
          </cell>
        </row>
        <row r="908">
          <cell r="BI908">
            <v>71</v>
          </cell>
        </row>
        <row r="909">
          <cell r="BI909">
            <v>104</v>
          </cell>
        </row>
        <row r="910">
          <cell r="BI910">
            <v>161</v>
          </cell>
        </row>
        <row r="911">
          <cell r="BI911">
            <v>131</v>
          </cell>
        </row>
        <row r="912">
          <cell r="BI912">
            <v>161</v>
          </cell>
        </row>
        <row r="913">
          <cell r="BI913">
            <v>23</v>
          </cell>
        </row>
        <row r="914">
          <cell r="BI914">
            <v>79</v>
          </cell>
        </row>
        <row r="915">
          <cell r="BI915">
            <v>1</v>
          </cell>
        </row>
        <row r="916">
          <cell r="BI916">
            <v>106</v>
          </cell>
        </row>
        <row r="917">
          <cell r="BI917">
            <v>92</v>
          </cell>
        </row>
        <row r="918">
          <cell r="BI918">
            <v>184</v>
          </cell>
        </row>
        <row r="919">
          <cell r="BI919">
            <v>198</v>
          </cell>
        </row>
        <row r="920">
          <cell r="BI920">
            <v>60</v>
          </cell>
        </row>
        <row r="921">
          <cell r="BI921">
            <v>19</v>
          </cell>
        </row>
        <row r="922">
          <cell r="BI922">
            <v>74</v>
          </cell>
        </row>
        <row r="923">
          <cell r="BI923">
            <v>220</v>
          </cell>
        </row>
        <row r="924">
          <cell r="BI924">
            <v>16</v>
          </cell>
        </row>
        <row r="925">
          <cell r="BI925">
            <v>61</v>
          </cell>
        </row>
        <row r="926">
          <cell r="BI926">
            <v>61</v>
          </cell>
        </row>
        <row r="927">
          <cell r="BI927">
            <v>8</v>
          </cell>
        </row>
        <row r="928">
          <cell r="BI928">
            <v>29</v>
          </cell>
        </row>
        <row r="929">
          <cell r="BI929">
            <v>2</v>
          </cell>
        </row>
        <row r="930">
          <cell r="BI930">
            <v>142</v>
          </cell>
        </row>
        <row r="931">
          <cell r="BI931">
            <v>27</v>
          </cell>
        </row>
        <row r="932">
          <cell r="BI932">
            <v>130</v>
          </cell>
        </row>
        <row r="933">
          <cell r="BI933">
            <v>261</v>
          </cell>
        </row>
        <row r="934">
          <cell r="BI934">
            <v>49</v>
          </cell>
        </row>
        <row r="935">
          <cell r="BI935">
            <v>119</v>
          </cell>
        </row>
        <row r="936">
          <cell r="BI936">
            <v>22</v>
          </cell>
        </row>
        <row r="937">
          <cell r="BI937">
            <v>174</v>
          </cell>
        </row>
        <row r="938">
          <cell r="BI938">
            <v>15</v>
          </cell>
        </row>
        <row r="939">
          <cell r="BI939">
            <v>248</v>
          </cell>
        </row>
        <row r="940">
          <cell r="BI940">
            <v>121</v>
          </cell>
        </row>
        <row r="941">
          <cell r="BI941">
            <v>76</v>
          </cell>
        </row>
        <row r="942">
          <cell r="BI942">
            <v>46</v>
          </cell>
        </row>
        <row r="943">
          <cell r="BI943">
            <v>78</v>
          </cell>
        </row>
        <row r="944">
          <cell r="BI944">
            <v>154</v>
          </cell>
        </row>
        <row r="945">
          <cell r="BI945">
            <v>56</v>
          </cell>
        </row>
        <row r="946">
          <cell r="BI946">
            <v>25</v>
          </cell>
        </row>
        <row r="947">
          <cell r="BI947">
            <v>57</v>
          </cell>
        </row>
        <row r="948">
          <cell r="BI948">
            <v>154</v>
          </cell>
        </row>
        <row r="949">
          <cell r="BI949">
            <v>132</v>
          </cell>
        </row>
        <row r="950">
          <cell r="BI950">
            <v>5</v>
          </cell>
        </row>
        <row r="951">
          <cell r="BI951">
            <v>4</v>
          </cell>
        </row>
        <row r="952">
          <cell r="BI952">
            <v>31</v>
          </cell>
        </row>
        <row r="953">
          <cell r="BI953">
            <v>19.5</v>
          </cell>
        </row>
        <row r="954">
          <cell r="BI954">
            <v>4</v>
          </cell>
        </row>
        <row r="955">
          <cell r="BI955">
            <v>59</v>
          </cell>
        </row>
        <row r="956">
          <cell r="BI956">
            <v>37</v>
          </cell>
        </row>
        <row r="957">
          <cell r="BI957">
            <v>28.5</v>
          </cell>
        </row>
        <row r="958">
          <cell r="BI958">
            <v>26</v>
          </cell>
        </row>
        <row r="959">
          <cell r="BI959">
            <v>35</v>
          </cell>
        </row>
        <row r="960">
          <cell r="BI960">
            <v>23</v>
          </cell>
        </row>
        <row r="961">
          <cell r="BI961">
            <v>18</v>
          </cell>
        </row>
        <row r="962">
          <cell r="BI962">
            <v>1</v>
          </cell>
        </row>
        <row r="963">
          <cell r="BI963">
            <v>43</v>
          </cell>
        </row>
        <row r="964">
          <cell r="BI964">
            <v>14</v>
          </cell>
        </row>
        <row r="965">
          <cell r="BI965">
            <v>11</v>
          </cell>
        </row>
        <row r="966">
          <cell r="BI966">
            <v>5</v>
          </cell>
        </row>
        <row r="967">
          <cell r="BI967">
            <v>4</v>
          </cell>
        </row>
        <row r="968">
          <cell r="BI968">
            <v>19</v>
          </cell>
        </row>
        <row r="969">
          <cell r="BI969">
            <v>1</v>
          </cell>
        </row>
        <row r="970">
          <cell r="BI970">
            <v>24</v>
          </cell>
        </row>
        <row r="971">
          <cell r="BI971">
            <v>41</v>
          </cell>
        </row>
        <row r="972">
          <cell r="BI972">
            <v>5</v>
          </cell>
        </row>
        <row r="973">
          <cell r="BI973">
            <v>25</v>
          </cell>
        </row>
        <row r="974">
          <cell r="BI974">
            <v>28</v>
          </cell>
        </row>
        <row r="975">
          <cell r="BI975">
            <v>32</v>
          </cell>
        </row>
        <row r="976">
          <cell r="BI976">
            <v>24</v>
          </cell>
        </row>
        <row r="977">
          <cell r="BI977">
            <v>35</v>
          </cell>
        </row>
        <row r="978">
          <cell r="BI978">
            <v>37</v>
          </cell>
        </row>
        <row r="979">
          <cell r="BI979">
            <v>2</v>
          </cell>
        </row>
        <row r="980">
          <cell r="BI980">
            <v>123</v>
          </cell>
        </row>
        <row r="981">
          <cell r="BI981">
            <v>12</v>
          </cell>
        </row>
        <row r="982">
          <cell r="BI982">
            <v>27</v>
          </cell>
        </row>
        <row r="983">
          <cell r="BI983">
            <v>26</v>
          </cell>
        </row>
        <row r="984">
          <cell r="BI984">
            <v>35</v>
          </cell>
        </row>
        <row r="985">
          <cell r="BI985">
            <v>57</v>
          </cell>
        </row>
        <row r="986">
          <cell r="BI986">
            <v>2</v>
          </cell>
        </row>
        <row r="987">
          <cell r="BI987">
            <v>18</v>
          </cell>
        </row>
        <row r="988">
          <cell r="BI988">
            <v>12</v>
          </cell>
        </row>
        <row r="989">
          <cell r="BI989">
            <v>50</v>
          </cell>
        </row>
        <row r="990">
          <cell r="BI990">
            <v>13</v>
          </cell>
        </row>
        <row r="991">
          <cell r="BI991">
            <v>59</v>
          </cell>
        </row>
        <row r="992">
          <cell r="BI992">
            <v>227</v>
          </cell>
        </row>
        <row r="993">
          <cell r="BI993">
            <v>31</v>
          </cell>
        </row>
        <row r="994">
          <cell r="BI994">
            <v>26</v>
          </cell>
        </row>
        <row r="995">
          <cell r="BI995">
            <v>26.5</v>
          </cell>
        </row>
        <row r="996">
          <cell r="BI996">
            <v>162</v>
          </cell>
        </row>
        <row r="997">
          <cell r="BI997">
            <v>10</v>
          </cell>
        </row>
        <row r="998">
          <cell r="BI998">
            <v>318</v>
          </cell>
        </row>
        <row r="999">
          <cell r="BI999">
            <v>3</v>
          </cell>
        </row>
        <row r="1000">
          <cell r="BI1000">
            <v>5</v>
          </cell>
        </row>
        <row r="1001">
          <cell r="BI1001">
            <v>146</v>
          </cell>
        </row>
        <row r="1002">
          <cell r="BI1002">
            <v>2</v>
          </cell>
        </row>
        <row r="1003">
          <cell r="BI1003">
            <v>1</v>
          </cell>
        </row>
        <row r="1004">
          <cell r="BI1004">
            <v>5</v>
          </cell>
        </row>
        <row r="1005">
          <cell r="BI1005">
            <v>6</v>
          </cell>
        </row>
        <row r="1006">
          <cell r="BI1006">
            <v>66</v>
          </cell>
        </row>
        <row r="1007">
          <cell r="BI1007">
            <v>2</v>
          </cell>
        </row>
        <row r="1008">
          <cell r="BI1008">
            <v>61</v>
          </cell>
        </row>
        <row r="1009">
          <cell r="BI1009">
            <v>17</v>
          </cell>
        </row>
        <row r="1010">
          <cell r="BI1010">
            <v>6</v>
          </cell>
        </row>
        <row r="1011">
          <cell r="BI1011">
            <v>4</v>
          </cell>
        </row>
        <row r="1012">
          <cell r="BI1012">
            <v>11</v>
          </cell>
        </row>
        <row r="1013">
          <cell r="BI1013">
            <v>2</v>
          </cell>
        </row>
        <row r="1014">
          <cell r="BI1014">
            <v>8</v>
          </cell>
        </row>
        <row r="1015">
          <cell r="BI1015">
            <v>12</v>
          </cell>
        </row>
        <row r="1016">
          <cell r="BI1016">
            <v>6</v>
          </cell>
        </row>
        <row r="1017">
          <cell r="BI1017">
            <v>13</v>
          </cell>
        </row>
        <row r="1018">
          <cell r="BI1018">
            <v>42</v>
          </cell>
        </row>
        <row r="1019">
          <cell r="BI1019">
            <v>17</v>
          </cell>
        </row>
        <row r="1020">
          <cell r="BI1020">
            <v>7</v>
          </cell>
        </row>
        <row r="1021">
          <cell r="BI1021">
            <v>167</v>
          </cell>
        </row>
        <row r="1022">
          <cell r="BI1022">
            <v>15</v>
          </cell>
        </row>
        <row r="1023">
          <cell r="BI1023">
            <v>4</v>
          </cell>
        </row>
        <row r="1024">
          <cell r="BI1024">
            <v>39</v>
          </cell>
        </row>
        <row r="1025">
          <cell r="BI1025">
            <v>1</v>
          </cell>
        </row>
        <row r="1026">
          <cell r="BI1026">
            <v>217</v>
          </cell>
        </row>
        <row r="1027">
          <cell r="BI1027">
            <v>28</v>
          </cell>
        </row>
        <row r="1028">
          <cell r="BI1028">
            <v>71</v>
          </cell>
        </row>
        <row r="1029">
          <cell r="BI1029">
            <v>90</v>
          </cell>
        </row>
        <row r="1030">
          <cell r="BI1030">
            <v>22</v>
          </cell>
        </row>
        <row r="1031">
          <cell r="BI1031">
            <v>122</v>
          </cell>
        </row>
        <row r="1032">
          <cell r="BI1032">
            <v>67</v>
          </cell>
        </row>
        <row r="1033">
          <cell r="BI1033">
            <v>51</v>
          </cell>
        </row>
        <row r="1034">
          <cell r="BI1034">
            <v>113</v>
          </cell>
        </row>
        <row r="1035">
          <cell r="BI1035">
            <v>104</v>
          </cell>
        </row>
        <row r="1036">
          <cell r="BI1036">
            <v>50</v>
          </cell>
        </row>
        <row r="1037">
          <cell r="BI1037">
            <v>158</v>
          </cell>
        </row>
        <row r="1038">
          <cell r="BI1038">
            <v>62</v>
          </cell>
        </row>
        <row r="1039">
          <cell r="BI1039">
            <v>31</v>
          </cell>
        </row>
        <row r="1040">
          <cell r="BI1040">
            <v>65</v>
          </cell>
        </row>
        <row r="1041">
          <cell r="BI1041">
            <v>17</v>
          </cell>
        </row>
        <row r="1042">
          <cell r="BI1042">
            <v>2</v>
          </cell>
        </row>
        <row r="1043">
          <cell r="BI1043">
            <v>34</v>
          </cell>
        </row>
        <row r="1044">
          <cell r="BI1044">
            <v>67</v>
          </cell>
        </row>
        <row r="1045">
          <cell r="BI1045">
            <v>1</v>
          </cell>
        </row>
        <row r="1046">
          <cell r="BI1046">
            <v>83</v>
          </cell>
        </row>
        <row r="1047">
          <cell r="BI1047">
            <v>13.5</v>
          </cell>
        </row>
        <row r="1048">
          <cell r="BI1048">
            <v>22.5</v>
          </cell>
        </row>
        <row r="1049">
          <cell r="BI1049">
            <v>22</v>
          </cell>
        </row>
        <row r="1050">
          <cell r="BI1050">
            <v>5</v>
          </cell>
        </row>
        <row r="1051">
          <cell r="BI1051">
            <v>1.5</v>
          </cell>
        </row>
        <row r="1052">
          <cell r="BI1052">
            <v>3</v>
          </cell>
        </row>
        <row r="1053">
          <cell r="BI1053">
            <v>26.5</v>
          </cell>
        </row>
        <row r="1054">
          <cell r="BI1054">
            <v>90</v>
          </cell>
        </row>
        <row r="1055">
          <cell r="BI1055">
            <v>16</v>
          </cell>
        </row>
        <row r="1056">
          <cell r="BI1056">
            <v>24.5</v>
          </cell>
        </row>
        <row r="1057">
          <cell r="BI1057">
            <v>10.5</v>
          </cell>
        </row>
        <row r="1058">
          <cell r="BI1058">
            <v>126</v>
          </cell>
        </row>
        <row r="1059">
          <cell r="BI1059">
            <v>20</v>
          </cell>
        </row>
        <row r="1060">
          <cell r="BI1060">
            <v>30</v>
          </cell>
        </row>
        <row r="1061">
          <cell r="BI1061">
            <v>2</v>
          </cell>
        </row>
        <row r="1062">
          <cell r="BI1062">
            <v>18</v>
          </cell>
        </row>
        <row r="1063">
          <cell r="BI1063">
            <v>16</v>
          </cell>
        </row>
        <row r="1064">
          <cell r="BI1064">
            <v>6</v>
          </cell>
        </row>
        <row r="1065">
          <cell r="BI1065">
            <v>8</v>
          </cell>
        </row>
        <row r="1066">
          <cell r="BI1066">
            <v>23</v>
          </cell>
        </row>
        <row r="1067">
          <cell r="BI1067">
            <v>20</v>
          </cell>
        </row>
        <row r="1068">
          <cell r="BI1068">
            <v>7</v>
          </cell>
        </row>
        <row r="1069">
          <cell r="BI1069">
            <v>83</v>
          </cell>
        </row>
        <row r="1070">
          <cell r="BI1070">
            <v>12</v>
          </cell>
        </row>
        <row r="1071">
          <cell r="BI1071">
            <v>13</v>
          </cell>
        </row>
        <row r="1072">
          <cell r="BI1072">
            <v>46</v>
          </cell>
        </row>
        <row r="1073">
          <cell r="BI1073">
            <v>17.5</v>
          </cell>
        </row>
        <row r="1074">
          <cell r="BI1074">
            <v>33</v>
          </cell>
        </row>
        <row r="1075">
          <cell r="BI1075">
            <v>64</v>
          </cell>
        </row>
        <row r="1076">
          <cell r="BI1076">
            <v>38</v>
          </cell>
        </row>
        <row r="1077">
          <cell r="BI1077">
            <v>45</v>
          </cell>
        </row>
        <row r="1078">
          <cell r="BI1078">
            <v>76</v>
          </cell>
        </row>
        <row r="1079">
          <cell r="BI1079">
            <v>11</v>
          </cell>
        </row>
        <row r="1080">
          <cell r="BI1080">
            <v>10</v>
          </cell>
        </row>
        <row r="1081">
          <cell r="BI1081">
            <v>86</v>
          </cell>
        </row>
        <row r="1082">
          <cell r="BI1082">
            <v>71</v>
          </cell>
        </row>
        <row r="1083">
          <cell r="BI1083">
            <v>4</v>
          </cell>
        </row>
        <row r="1084">
          <cell r="BI1084">
            <v>74</v>
          </cell>
        </row>
        <row r="1085">
          <cell r="BI1085">
            <v>182</v>
          </cell>
        </row>
        <row r="1086">
          <cell r="BI1086">
            <v>59</v>
          </cell>
        </row>
        <row r="1087">
          <cell r="BI1087">
            <v>69</v>
          </cell>
        </row>
        <row r="1088">
          <cell r="BI1088">
            <v>44</v>
          </cell>
        </row>
        <row r="1089">
          <cell r="BI1089">
            <v>22.5</v>
          </cell>
        </row>
        <row r="1090">
          <cell r="BI1090">
            <v>4</v>
          </cell>
        </row>
        <row r="1091">
          <cell r="BI1091">
            <v>2</v>
          </cell>
        </row>
        <row r="1092">
          <cell r="BI1092">
            <v>9</v>
          </cell>
        </row>
        <row r="1093">
          <cell r="BI1093">
            <v>48.5</v>
          </cell>
        </row>
        <row r="1094">
          <cell r="BI1094">
            <v>17.5</v>
          </cell>
        </row>
        <row r="1095">
          <cell r="BI1095">
            <v>15</v>
          </cell>
        </row>
        <row r="1096">
          <cell r="BI1096">
            <v>7.5</v>
          </cell>
        </row>
        <row r="1097">
          <cell r="BI1097">
            <v>24</v>
          </cell>
        </row>
        <row r="1098">
          <cell r="BI1098">
            <v>46</v>
          </cell>
        </row>
        <row r="1099">
          <cell r="BI1099">
            <v>19</v>
          </cell>
        </row>
        <row r="1100">
          <cell r="BI1100">
            <v>11</v>
          </cell>
        </row>
        <row r="1101">
          <cell r="BI1101">
            <v>10.5</v>
          </cell>
        </row>
        <row r="1102">
          <cell r="BI1102">
            <v>31</v>
          </cell>
        </row>
        <row r="1103">
          <cell r="BI1103">
            <v>19</v>
          </cell>
        </row>
        <row r="1104">
          <cell r="BI1104">
            <v>24</v>
          </cell>
        </row>
        <row r="1105">
          <cell r="BI1105">
            <v>56</v>
          </cell>
        </row>
        <row r="1106">
          <cell r="BI1106">
            <v>58</v>
          </cell>
        </row>
        <row r="1107">
          <cell r="BI1107">
            <v>25</v>
          </cell>
        </row>
        <row r="1108">
          <cell r="BI1108">
            <v>0.5</v>
          </cell>
        </row>
        <row r="1109">
          <cell r="BI1109">
            <v>28.5</v>
          </cell>
        </row>
        <row r="1110">
          <cell r="BI1110">
            <v>32</v>
          </cell>
        </row>
        <row r="1111">
          <cell r="BI1111">
            <v>73</v>
          </cell>
        </row>
        <row r="1112">
          <cell r="BI1112">
            <v>30</v>
          </cell>
        </row>
        <row r="1113">
          <cell r="BI1113">
            <v>66.5</v>
          </cell>
        </row>
        <row r="1114">
          <cell r="BI1114">
            <v>26</v>
          </cell>
        </row>
        <row r="1115">
          <cell r="BI1115">
            <v>6</v>
          </cell>
        </row>
        <row r="1116">
          <cell r="BI1116">
            <v>14</v>
          </cell>
        </row>
        <row r="1117">
          <cell r="BI1117">
            <v>17</v>
          </cell>
        </row>
        <row r="1118">
          <cell r="BI1118">
            <v>18</v>
          </cell>
        </row>
        <row r="1119">
          <cell r="BI1119">
            <v>43</v>
          </cell>
        </row>
        <row r="1120">
          <cell r="BI1120">
            <v>17</v>
          </cell>
        </row>
        <row r="1121">
          <cell r="BI1121">
            <v>1</v>
          </cell>
        </row>
        <row r="1122">
          <cell r="BI1122">
            <v>2</v>
          </cell>
        </row>
        <row r="1123">
          <cell r="BI1123">
            <v>12</v>
          </cell>
        </row>
        <row r="1124">
          <cell r="BI1124">
            <v>2</v>
          </cell>
        </row>
        <row r="1125">
          <cell r="BI1125">
            <v>8</v>
          </cell>
        </row>
        <row r="1126">
          <cell r="BI1126">
            <v>16</v>
          </cell>
        </row>
        <row r="1127">
          <cell r="BI1127">
            <v>6</v>
          </cell>
        </row>
        <row r="1128">
          <cell r="BI1128">
            <v>5</v>
          </cell>
        </row>
        <row r="1129">
          <cell r="BI1129">
            <v>3</v>
          </cell>
        </row>
        <row r="1130">
          <cell r="BI1130">
            <v>8</v>
          </cell>
        </row>
        <row r="1131">
          <cell r="BI1131">
            <v>136</v>
          </cell>
        </row>
        <row r="1132">
          <cell r="BI1132">
            <v>80</v>
          </cell>
        </row>
        <row r="1133">
          <cell r="BI1133">
            <v>42</v>
          </cell>
        </row>
        <row r="1134">
          <cell r="BI1134">
            <v>219</v>
          </cell>
        </row>
        <row r="1135">
          <cell r="BI1135">
            <v>3</v>
          </cell>
        </row>
        <row r="1136">
          <cell r="BI1136">
            <v>1</v>
          </cell>
        </row>
        <row r="1137">
          <cell r="BI1137">
            <v>5</v>
          </cell>
        </row>
        <row r="1138">
          <cell r="BI1138">
            <v>11</v>
          </cell>
        </row>
        <row r="1139">
          <cell r="BI1139">
            <v>5</v>
          </cell>
        </row>
        <row r="1140">
          <cell r="BI1140">
            <v>17</v>
          </cell>
        </row>
        <row r="1141">
          <cell r="BI1141">
            <v>75</v>
          </cell>
        </row>
        <row r="1142">
          <cell r="BI1142">
            <v>56</v>
          </cell>
        </row>
        <row r="1143">
          <cell r="BI1143">
            <v>45</v>
          </cell>
        </row>
        <row r="1144">
          <cell r="BI1144">
            <v>252</v>
          </cell>
        </row>
        <row r="1145">
          <cell r="BI1145">
            <v>43</v>
          </cell>
        </row>
        <row r="1146">
          <cell r="BI1146">
            <v>25</v>
          </cell>
        </row>
        <row r="1147">
          <cell r="BI1147">
            <v>10</v>
          </cell>
        </row>
        <row r="1148">
          <cell r="BI1148">
            <v>8</v>
          </cell>
        </row>
        <row r="1149">
          <cell r="BI1149">
            <v>3</v>
          </cell>
        </row>
        <row r="1150">
          <cell r="BI1150">
            <v>40</v>
          </cell>
        </row>
        <row r="1151">
          <cell r="BI1151">
            <v>54</v>
          </cell>
        </row>
        <row r="1152">
          <cell r="BI1152">
            <v>7</v>
          </cell>
        </row>
        <row r="1153">
          <cell r="BI1153">
            <v>4</v>
          </cell>
        </row>
        <row r="1154">
          <cell r="BI1154">
            <v>4</v>
          </cell>
        </row>
        <row r="1155">
          <cell r="BI1155">
            <v>57</v>
          </cell>
        </row>
        <row r="1156">
          <cell r="BI1156">
            <v>3</v>
          </cell>
        </row>
        <row r="1157">
          <cell r="BI1157">
            <v>29</v>
          </cell>
        </row>
        <row r="1158">
          <cell r="BI1158">
            <v>22</v>
          </cell>
        </row>
        <row r="1159">
          <cell r="BI1159">
            <v>7</v>
          </cell>
        </row>
        <row r="1160">
          <cell r="BI1160">
            <v>1</v>
          </cell>
        </row>
        <row r="1161">
          <cell r="BI1161">
            <v>1</v>
          </cell>
        </row>
        <row r="1162">
          <cell r="BI1162">
            <v>4</v>
          </cell>
        </row>
        <row r="1163">
          <cell r="BI1163">
            <v>3</v>
          </cell>
        </row>
        <row r="1164">
          <cell r="BI1164">
            <v>21</v>
          </cell>
        </row>
        <row r="1165">
          <cell r="BI1165">
            <v>14</v>
          </cell>
        </row>
        <row r="1166">
          <cell r="BI1166">
            <v>9</v>
          </cell>
        </row>
        <row r="1167">
          <cell r="BI1167">
            <v>1</v>
          </cell>
        </row>
        <row r="1168">
          <cell r="BI1168">
            <v>6</v>
          </cell>
        </row>
        <row r="1169">
          <cell r="BI1169">
            <v>4</v>
          </cell>
        </row>
        <row r="1170">
          <cell r="BI1170">
            <v>115</v>
          </cell>
        </row>
        <row r="1171">
          <cell r="BI1171">
            <v>26</v>
          </cell>
        </row>
        <row r="1172">
          <cell r="BI1172">
            <v>70</v>
          </cell>
        </row>
        <row r="1173">
          <cell r="BI1173">
            <v>151</v>
          </cell>
        </row>
        <row r="1174">
          <cell r="BI1174">
            <v>36</v>
          </cell>
        </row>
        <row r="1175">
          <cell r="BI1175">
            <v>34</v>
          </cell>
        </row>
        <row r="1176">
          <cell r="BI1176">
            <v>4</v>
          </cell>
        </row>
        <row r="1177">
          <cell r="BI1177">
            <v>105</v>
          </cell>
        </row>
        <row r="1178">
          <cell r="BI1178">
            <v>1</v>
          </cell>
        </row>
        <row r="1179">
          <cell r="BI1179">
            <v>31</v>
          </cell>
        </row>
        <row r="1180">
          <cell r="BI1180">
            <v>17</v>
          </cell>
        </row>
        <row r="1181">
          <cell r="BI1181">
            <v>120</v>
          </cell>
        </row>
        <row r="1182">
          <cell r="BI1182">
            <v>77</v>
          </cell>
        </row>
        <row r="1183">
          <cell r="BI1183">
            <v>4</v>
          </cell>
        </row>
        <row r="1184">
          <cell r="BI1184">
            <v>121</v>
          </cell>
        </row>
        <row r="1185">
          <cell r="BI1185">
            <v>12</v>
          </cell>
        </row>
        <row r="1186">
          <cell r="BI1186">
            <v>71</v>
          </cell>
        </row>
        <row r="1187">
          <cell r="BI1187">
            <v>57</v>
          </cell>
        </row>
        <row r="1188">
          <cell r="BI1188">
            <v>19</v>
          </cell>
        </row>
        <row r="1189">
          <cell r="BI1189">
            <v>5</v>
          </cell>
        </row>
        <row r="1190">
          <cell r="BI1190">
            <v>52</v>
          </cell>
        </row>
        <row r="1191">
          <cell r="BI1191">
            <v>87</v>
          </cell>
        </row>
        <row r="1192">
          <cell r="BI1192">
            <v>260</v>
          </cell>
        </row>
        <row r="1193">
          <cell r="BI1193">
            <v>123</v>
          </cell>
        </row>
        <row r="1194">
          <cell r="BI1194">
            <v>30</v>
          </cell>
        </row>
        <row r="1195">
          <cell r="BI1195">
            <v>159</v>
          </cell>
        </row>
        <row r="1196">
          <cell r="BI1196">
            <v>40</v>
          </cell>
        </row>
        <row r="1197">
          <cell r="BI1197">
            <v>41</v>
          </cell>
        </row>
        <row r="1198">
          <cell r="BI1198">
            <v>11</v>
          </cell>
        </row>
        <row r="1199">
          <cell r="BI1199">
            <v>73</v>
          </cell>
        </row>
        <row r="1200">
          <cell r="BI1200">
            <v>8</v>
          </cell>
        </row>
        <row r="1201">
          <cell r="BI1201">
            <v>1</v>
          </cell>
        </row>
        <row r="1202">
          <cell r="BI1202">
            <v>5</v>
          </cell>
        </row>
        <row r="1203">
          <cell r="BI1203">
            <v>61</v>
          </cell>
        </row>
        <row r="1204">
          <cell r="BI1204">
            <v>42</v>
          </cell>
        </row>
        <row r="1205">
          <cell r="BI1205">
            <v>103</v>
          </cell>
        </row>
        <row r="1206">
          <cell r="BI1206">
            <v>4</v>
          </cell>
        </row>
        <row r="1207">
          <cell r="BI1207">
            <v>2</v>
          </cell>
        </row>
        <row r="1208">
          <cell r="BI1208">
            <v>30</v>
          </cell>
        </row>
        <row r="1209">
          <cell r="BI1209">
            <v>83</v>
          </cell>
        </row>
        <row r="1210">
          <cell r="BI1210">
            <v>60</v>
          </cell>
        </row>
        <row r="1211">
          <cell r="BI1211">
            <v>29.5</v>
          </cell>
        </row>
        <row r="1212">
          <cell r="BI1212">
            <v>49.5</v>
          </cell>
        </row>
        <row r="1213">
          <cell r="BI1213">
            <v>385</v>
          </cell>
        </row>
        <row r="1214">
          <cell r="BI1214">
            <v>71</v>
          </cell>
        </row>
        <row r="1215">
          <cell r="BI1215">
            <v>78</v>
          </cell>
        </row>
        <row r="1216">
          <cell r="BI1216">
            <v>9.5</v>
          </cell>
        </row>
        <row r="1217">
          <cell r="BI1217">
            <v>1</v>
          </cell>
        </row>
        <row r="1218">
          <cell r="BI1218">
            <v>15</v>
          </cell>
        </row>
        <row r="1219">
          <cell r="BI1219">
            <v>8</v>
          </cell>
        </row>
        <row r="1220">
          <cell r="BI1220">
            <v>369</v>
          </cell>
        </row>
        <row r="1221">
          <cell r="BI1221">
            <v>7</v>
          </cell>
        </row>
        <row r="1222">
          <cell r="BI1222">
            <v>6</v>
          </cell>
        </row>
        <row r="1223">
          <cell r="BI1223">
            <v>197</v>
          </cell>
        </row>
        <row r="1224">
          <cell r="BI1224">
            <v>4</v>
          </cell>
        </row>
        <row r="1225">
          <cell r="BI1225">
            <v>231</v>
          </cell>
        </row>
        <row r="1226">
          <cell r="BI1226">
            <v>75</v>
          </cell>
        </row>
        <row r="1227">
          <cell r="BI1227">
            <v>115</v>
          </cell>
        </row>
        <row r="1228">
          <cell r="BI1228">
            <v>9</v>
          </cell>
        </row>
        <row r="1229">
          <cell r="BI1229">
            <v>41</v>
          </cell>
        </row>
        <row r="1230">
          <cell r="BI1230">
            <v>87</v>
          </cell>
        </row>
        <row r="1231">
          <cell r="BI1231">
            <v>43</v>
          </cell>
        </row>
        <row r="1232">
          <cell r="BI1232">
            <v>78</v>
          </cell>
        </row>
        <row r="1233">
          <cell r="BI1233">
            <v>43</v>
          </cell>
        </row>
        <row r="1234">
          <cell r="BI1234">
            <v>46</v>
          </cell>
        </row>
        <row r="1235">
          <cell r="BI1235">
            <v>28</v>
          </cell>
        </row>
        <row r="1236">
          <cell r="BI1236">
            <v>1</v>
          </cell>
        </row>
        <row r="1237">
          <cell r="BI1237">
            <v>2</v>
          </cell>
        </row>
        <row r="1238">
          <cell r="BI1238">
            <v>11</v>
          </cell>
        </row>
        <row r="1239">
          <cell r="BI1239">
            <v>11.5</v>
          </cell>
        </row>
        <row r="1240">
          <cell r="BI1240">
            <v>14</v>
          </cell>
        </row>
        <row r="1241">
          <cell r="BI1241">
            <v>9</v>
          </cell>
        </row>
        <row r="1242">
          <cell r="BI1242">
            <v>4</v>
          </cell>
        </row>
        <row r="1243">
          <cell r="BI1243">
            <v>9</v>
          </cell>
        </row>
        <row r="1244">
          <cell r="BI1244">
            <v>66</v>
          </cell>
        </row>
        <row r="1245">
          <cell r="BI1245">
            <v>101</v>
          </cell>
        </row>
        <row r="1246">
          <cell r="BI1246">
            <v>64</v>
          </cell>
        </row>
        <row r="1247">
          <cell r="BI1247">
            <v>32</v>
          </cell>
        </row>
        <row r="1248">
          <cell r="BI1248">
            <v>5</v>
          </cell>
        </row>
        <row r="1249">
          <cell r="BI1249">
            <v>20</v>
          </cell>
        </row>
        <row r="1250">
          <cell r="BI1250">
            <v>80</v>
          </cell>
        </row>
        <row r="1251">
          <cell r="BI1251">
            <v>10</v>
          </cell>
        </row>
        <row r="1252">
          <cell r="BI1252">
            <v>20</v>
          </cell>
        </row>
        <row r="1253">
          <cell r="BI1253">
            <v>3</v>
          </cell>
        </row>
        <row r="1254">
          <cell r="BI1254">
            <v>4</v>
          </cell>
        </row>
        <row r="1255">
          <cell r="BI1255">
            <v>4</v>
          </cell>
        </row>
        <row r="1256">
          <cell r="BI1256">
            <v>2</v>
          </cell>
        </row>
        <row r="1257">
          <cell r="BI1257">
            <v>3</v>
          </cell>
        </row>
        <row r="1258">
          <cell r="BI1258">
            <v>25</v>
          </cell>
        </row>
        <row r="1259">
          <cell r="BI1259">
            <v>37</v>
          </cell>
        </row>
        <row r="1260">
          <cell r="BI1260">
            <v>40</v>
          </cell>
        </row>
        <row r="1261">
          <cell r="BI1261">
            <v>7</v>
          </cell>
        </row>
        <row r="1262">
          <cell r="BI1262">
            <v>2</v>
          </cell>
        </row>
        <row r="1263">
          <cell r="BI1263">
            <v>4</v>
          </cell>
        </row>
        <row r="1264">
          <cell r="BI1264">
            <v>40</v>
          </cell>
        </row>
        <row r="1265">
          <cell r="BI1265">
            <v>8</v>
          </cell>
        </row>
        <row r="1266">
          <cell r="BI1266">
            <v>17.5</v>
          </cell>
        </row>
        <row r="1267">
          <cell r="BI1267">
            <v>22</v>
          </cell>
        </row>
        <row r="1268">
          <cell r="BI1268">
            <v>76</v>
          </cell>
        </row>
        <row r="1269">
          <cell r="BI1269">
            <v>51</v>
          </cell>
        </row>
        <row r="1270">
          <cell r="BI1270">
            <v>61</v>
          </cell>
        </row>
        <row r="1271">
          <cell r="BI1271">
            <v>82</v>
          </cell>
        </row>
        <row r="1272">
          <cell r="BI1272">
            <v>6</v>
          </cell>
        </row>
        <row r="1273">
          <cell r="BI1273">
            <v>31</v>
          </cell>
        </row>
        <row r="1274">
          <cell r="BI1274">
            <v>145.5</v>
          </cell>
        </row>
        <row r="1275">
          <cell r="BI1275">
            <v>27.5</v>
          </cell>
        </row>
        <row r="1276">
          <cell r="BI1276">
            <v>151.5</v>
          </cell>
        </row>
        <row r="1277">
          <cell r="BI1277">
            <v>32</v>
          </cell>
        </row>
        <row r="1278">
          <cell r="BI1278">
            <v>18</v>
          </cell>
        </row>
        <row r="1279">
          <cell r="BI1279">
            <v>15.5</v>
          </cell>
        </row>
        <row r="1280">
          <cell r="BI1280">
            <v>3</v>
          </cell>
        </row>
        <row r="1281">
          <cell r="BI1281">
            <v>3</v>
          </cell>
        </row>
        <row r="1282">
          <cell r="BI1282">
            <v>1</v>
          </cell>
        </row>
        <row r="1283">
          <cell r="BI1283">
            <v>28</v>
          </cell>
        </row>
        <row r="1284">
          <cell r="BI1284">
            <v>52</v>
          </cell>
        </row>
        <row r="1285">
          <cell r="BI1285">
            <v>2</v>
          </cell>
        </row>
        <row r="1286">
          <cell r="BI1286">
            <v>82</v>
          </cell>
        </row>
        <row r="1287">
          <cell r="BI1287">
            <v>4.5</v>
          </cell>
        </row>
        <row r="1288">
          <cell r="BI1288">
            <v>7</v>
          </cell>
        </row>
        <row r="1289">
          <cell r="BI1289">
            <v>89</v>
          </cell>
        </row>
        <row r="1290">
          <cell r="BI1290">
            <v>29</v>
          </cell>
        </row>
        <row r="1291">
          <cell r="BI1291">
            <v>81</v>
          </cell>
        </row>
        <row r="1292">
          <cell r="BI1292">
            <v>200</v>
          </cell>
        </row>
        <row r="1293">
          <cell r="BI1293">
            <v>8</v>
          </cell>
        </row>
        <row r="1294">
          <cell r="BI1294">
            <v>133</v>
          </cell>
        </row>
        <row r="1295">
          <cell r="BI1295">
            <v>77</v>
          </cell>
        </row>
        <row r="1296">
          <cell r="BI1296">
            <v>63</v>
          </cell>
        </row>
        <row r="1297">
          <cell r="BI1297">
            <v>144</v>
          </cell>
        </row>
        <row r="1298">
          <cell r="BI1298">
            <v>2</v>
          </cell>
        </row>
        <row r="1299">
          <cell r="BI1299">
            <v>123</v>
          </cell>
        </row>
        <row r="1300">
          <cell r="BI1300">
            <v>61</v>
          </cell>
        </row>
        <row r="1301">
          <cell r="BI1301">
            <v>1</v>
          </cell>
        </row>
        <row r="1302">
          <cell r="BI1302">
            <v>5.5</v>
          </cell>
        </row>
        <row r="1303">
          <cell r="BI1303">
            <v>138</v>
          </cell>
        </row>
        <row r="1304">
          <cell r="BI1304">
            <v>5</v>
          </cell>
        </row>
        <row r="1305">
          <cell r="BI1305">
            <v>3</v>
          </cell>
        </row>
        <row r="1306">
          <cell r="BI1306">
            <v>15</v>
          </cell>
        </row>
        <row r="1307">
          <cell r="BI1307">
            <v>1</v>
          </cell>
        </row>
        <row r="1308">
          <cell r="BI1308">
            <v>4</v>
          </cell>
        </row>
        <row r="1309">
          <cell r="BI1309">
            <v>6</v>
          </cell>
        </row>
        <row r="1310">
          <cell r="BI1310">
            <v>12</v>
          </cell>
        </row>
        <row r="1311">
          <cell r="BI1311">
            <v>4</v>
          </cell>
        </row>
        <row r="1312">
          <cell r="BI1312">
            <v>5</v>
          </cell>
        </row>
        <row r="1313">
          <cell r="BI1313">
            <v>100</v>
          </cell>
        </row>
        <row r="1314">
          <cell r="BI1314">
            <v>7</v>
          </cell>
        </row>
        <row r="1315">
          <cell r="BI1315">
            <v>76</v>
          </cell>
        </row>
        <row r="1316">
          <cell r="BI1316">
            <v>45</v>
          </cell>
        </row>
        <row r="1317">
          <cell r="BI1317">
            <v>12</v>
          </cell>
        </row>
        <row r="1318">
          <cell r="BI1318">
            <v>3</v>
          </cell>
        </row>
        <row r="1319">
          <cell r="BI1319">
            <v>204</v>
          </cell>
        </row>
        <row r="1320">
          <cell r="BI1320">
            <v>410</v>
          </cell>
        </row>
        <row r="1321">
          <cell r="BI1321">
            <v>5.5</v>
          </cell>
        </row>
        <row r="1322">
          <cell r="BI1322">
            <v>9.5</v>
          </cell>
        </row>
        <row r="1323">
          <cell r="BI1323">
            <v>39</v>
          </cell>
        </row>
        <row r="1324">
          <cell r="BI1324">
            <v>1</v>
          </cell>
        </row>
        <row r="1325">
          <cell r="BI1325">
            <v>119</v>
          </cell>
        </row>
        <row r="1326">
          <cell r="BI1326">
            <v>19.5</v>
          </cell>
        </row>
        <row r="1327">
          <cell r="BI1327">
            <v>25.5</v>
          </cell>
        </row>
        <row r="1328">
          <cell r="BI1328">
            <v>5</v>
          </cell>
        </row>
        <row r="1329">
          <cell r="BI1329">
            <v>264</v>
          </cell>
        </row>
        <row r="1330">
          <cell r="BI1330">
            <v>157</v>
          </cell>
        </row>
        <row r="1331">
          <cell r="BI1331">
            <v>18</v>
          </cell>
        </row>
        <row r="1332">
          <cell r="BI1332">
            <v>27</v>
          </cell>
        </row>
        <row r="1333">
          <cell r="BI1333">
            <v>17</v>
          </cell>
        </row>
        <row r="1334">
          <cell r="BI1334">
            <v>9</v>
          </cell>
        </row>
        <row r="1335">
          <cell r="BI1335">
            <v>1</v>
          </cell>
        </row>
        <row r="1336">
          <cell r="BI1336">
            <v>656</v>
          </cell>
        </row>
        <row r="1337">
          <cell r="BI1337">
            <v>9</v>
          </cell>
        </row>
        <row r="1338">
          <cell r="BI1338">
            <v>5</v>
          </cell>
        </row>
        <row r="1339">
          <cell r="BI1339">
            <v>18</v>
          </cell>
        </row>
        <row r="1340">
          <cell r="BI1340">
            <v>236</v>
          </cell>
        </row>
        <row r="1341">
          <cell r="BI1341">
            <v>25</v>
          </cell>
        </row>
        <row r="1342">
          <cell r="BI1342">
            <v>57</v>
          </cell>
        </row>
        <row r="1343">
          <cell r="BI1343">
            <v>5</v>
          </cell>
        </row>
        <row r="1344">
          <cell r="BI1344">
            <v>14</v>
          </cell>
        </row>
        <row r="1345">
          <cell r="BI1345">
            <v>2</v>
          </cell>
        </row>
        <row r="1346">
          <cell r="BI1346">
            <v>42</v>
          </cell>
        </row>
        <row r="1347">
          <cell r="BI1347">
            <v>32</v>
          </cell>
        </row>
        <row r="1348">
          <cell r="BI1348">
            <v>9</v>
          </cell>
        </row>
        <row r="1349">
          <cell r="BI1349">
            <v>21</v>
          </cell>
        </row>
        <row r="1350">
          <cell r="BI1350">
            <v>6</v>
          </cell>
        </row>
        <row r="1351">
          <cell r="BI1351">
            <v>5</v>
          </cell>
        </row>
        <row r="1352">
          <cell r="BI1352">
            <v>32</v>
          </cell>
        </row>
        <row r="1353">
          <cell r="BI1353">
            <v>17</v>
          </cell>
        </row>
        <row r="1354">
          <cell r="BI1354">
            <v>53</v>
          </cell>
        </row>
        <row r="1355">
          <cell r="BI1355">
            <v>51</v>
          </cell>
        </row>
        <row r="1356">
          <cell r="BI1356">
            <v>53</v>
          </cell>
        </row>
        <row r="1357">
          <cell r="BI1357">
            <v>87</v>
          </cell>
        </row>
        <row r="1358">
          <cell r="BI1358">
            <v>35</v>
          </cell>
        </row>
        <row r="1359">
          <cell r="BI1359">
            <v>30</v>
          </cell>
        </row>
        <row r="1360">
          <cell r="BI1360">
            <v>2.5</v>
          </cell>
        </row>
        <row r="1361">
          <cell r="BI1361">
            <v>8.5</v>
          </cell>
        </row>
        <row r="1362">
          <cell r="BI1362">
            <v>31</v>
          </cell>
        </row>
        <row r="1363">
          <cell r="BI1363">
            <v>20.5</v>
          </cell>
        </row>
        <row r="1364">
          <cell r="BI1364">
            <v>1</v>
          </cell>
        </row>
        <row r="1365">
          <cell r="BI1365">
            <v>33</v>
          </cell>
        </row>
        <row r="1366">
          <cell r="BI1366">
            <v>34.5</v>
          </cell>
        </row>
        <row r="1367">
          <cell r="BI1367">
            <v>5</v>
          </cell>
        </row>
        <row r="1368">
          <cell r="BI1368">
            <v>3</v>
          </cell>
        </row>
        <row r="1369">
          <cell r="BI1369">
            <v>4</v>
          </cell>
        </row>
        <row r="1370">
          <cell r="BI1370">
            <v>51</v>
          </cell>
        </row>
        <row r="1371">
          <cell r="BI1371">
            <v>10</v>
          </cell>
        </row>
        <row r="1372">
          <cell r="BI1372">
            <v>21</v>
          </cell>
        </row>
        <row r="1373">
          <cell r="BI1373">
            <v>12</v>
          </cell>
        </row>
        <row r="1374">
          <cell r="BI1374">
            <v>27</v>
          </cell>
        </row>
        <row r="1375">
          <cell r="BI1375">
            <v>4.5</v>
          </cell>
        </row>
        <row r="1376">
          <cell r="BI1376">
            <v>29</v>
          </cell>
        </row>
        <row r="1377">
          <cell r="BI1377">
            <v>6.5</v>
          </cell>
        </row>
        <row r="1378">
          <cell r="BI1378">
            <v>9.5</v>
          </cell>
        </row>
        <row r="1379">
          <cell r="BI1379">
            <v>6</v>
          </cell>
        </row>
        <row r="1380">
          <cell r="BI1380">
            <v>27</v>
          </cell>
        </row>
        <row r="1381">
          <cell r="BI1381">
            <v>9</v>
          </cell>
        </row>
        <row r="1382">
          <cell r="BI1382">
            <v>8</v>
          </cell>
        </row>
        <row r="1383">
          <cell r="BI1383">
            <v>6</v>
          </cell>
        </row>
        <row r="1384">
          <cell r="BI1384">
            <v>3</v>
          </cell>
        </row>
        <row r="1385">
          <cell r="BI1385">
            <v>37.5</v>
          </cell>
        </row>
        <row r="1386">
          <cell r="BI1386">
            <v>20</v>
          </cell>
        </row>
        <row r="1387">
          <cell r="BI1387">
            <v>31</v>
          </cell>
        </row>
        <row r="1388">
          <cell r="BI1388">
            <v>17</v>
          </cell>
        </row>
        <row r="1389">
          <cell r="BI1389">
            <v>6.5</v>
          </cell>
        </row>
        <row r="1390">
          <cell r="BI1390">
            <v>12</v>
          </cell>
        </row>
        <row r="1391">
          <cell r="BI1391">
            <v>8</v>
          </cell>
        </row>
        <row r="1392">
          <cell r="BI1392">
            <v>3</v>
          </cell>
        </row>
        <row r="1393">
          <cell r="BI1393">
            <v>25</v>
          </cell>
        </row>
        <row r="1394">
          <cell r="BI1394">
            <v>5</v>
          </cell>
        </row>
        <row r="1395">
          <cell r="BI1395">
            <v>20</v>
          </cell>
        </row>
        <row r="1396">
          <cell r="BI1396">
            <v>8</v>
          </cell>
        </row>
        <row r="1397">
          <cell r="BI1397">
            <v>11</v>
          </cell>
        </row>
        <row r="1398">
          <cell r="BI1398">
            <v>3</v>
          </cell>
        </row>
        <row r="1399">
          <cell r="BI1399">
            <v>19</v>
          </cell>
        </row>
        <row r="1400">
          <cell r="BI1400">
            <v>77</v>
          </cell>
        </row>
        <row r="1401">
          <cell r="BI1401">
            <v>2</v>
          </cell>
        </row>
        <row r="1402">
          <cell r="BI1402">
            <v>43</v>
          </cell>
        </row>
        <row r="1403">
          <cell r="BI1403">
            <v>33</v>
          </cell>
        </row>
        <row r="1404">
          <cell r="BI1404">
            <v>7</v>
          </cell>
        </row>
        <row r="1405">
          <cell r="BI1405">
            <v>1</v>
          </cell>
        </row>
        <row r="1406">
          <cell r="BI1406">
            <v>13</v>
          </cell>
        </row>
        <row r="1407">
          <cell r="BI1407">
            <v>8</v>
          </cell>
        </row>
        <row r="1408">
          <cell r="BI1408">
            <v>8</v>
          </cell>
        </row>
        <row r="1409">
          <cell r="BI1409">
            <v>3</v>
          </cell>
        </row>
        <row r="1410">
          <cell r="BI1410">
            <v>120</v>
          </cell>
        </row>
        <row r="1411">
          <cell r="BI1411">
            <v>5</v>
          </cell>
        </row>
        <row r="1412">
          <cell r="BI1412">
            <v>77</v>
          </cell>
        </row>
        <row r="1413">
          <cell r="BI1413">
            <v>42</v>
          </cell>
        </row>
        <row r="1414">
          <cell r="BI1414">
            <v>16</v>
          </cell>
        </row>
        <row r="1415">
          <cell r="BI1415">
            <v>59</v>
          </cell>
        </row>
        <row r="1416">
          <cell r="BI1416">
            <v>98</v>
          </cell>
        </row>
        <row r="1417">
          <cell r="BI1417">
            <v>79</v>
          </cell>
        </row>
        <row r="1418">
          <cell r="BI1418">
            <v>35</v>
          </cell>
        </row>
        <row r="1419">
          <cell r="BI1419">
            <v>31</v>
          </cell>
        </row>
        <row r="1420">
          <cell r="BI1420">
            <v>8</v>
          </cell>
        </row>
        <row r="1421">
          <cell r="BI1421">
            <v>1</v>
          </cell>
        </row>
        <row r="1422">
          <cell r="BI1422">
            <v>18</v>
          </cell>
        </row>
        <row r="1423">
          <cell r="BI1423">
            <v>45</v>
          </cell>
        </row>
        <row r="1424">
          <cell r="BI1424">
            <v>46</v>
          </cell>
        </row>
        <row r="1425">
          <cell r="BI1425">
            <v>29</v>
          </cell>
        </row>
        <row r="1426">
          <cell r="BI1426">
            <v>8</v>
          </cell>
        </row>
        <row r="1427">
          <cell r="BI1427">
            <v>176</v>
          </cell>
        </row>
        <row r="1428">
          <cell r="BI1428">
            <v>8</v>
          </cell>
        </row>
        <row r="1429">
          <cell r="BI1429">
            <v>41</v>
          </cell>
        </row>
        <row r="1430">
          <cell r="BI1430">
            <v>128</v>
          </cell>
        </row>
        <row r="1431">
          <cell r="BI1431">
            <v>10</v>
          </cell>
        </row>
        <row r="1432">
          <cell r="BI1432">
            <v>28</v>
          </cell>
        </row>
        <row r="1433">
          <cell r="BI1433">
            <v>84</v>
          </cell>
        </row>
        <row r="1434">
          <cell r="BI1434">
            <v>5</v>
          </cell>
        </row>
        <row r="1435">
          <cell r="BI1435">
            <v>257</v>
          </cell>
        </row>
        <row r="1436">
          <cell r="BI1436">
            <v>29</v>
          </cell>
        </row>
        <row r="1437">
          <cell r="BI1437">
            <v>13</v>
          </cell>
        </row>
        <row r="1438">
          <cell r="BI1438">
            <v>6</v>
          </cell>
        </row>
        <row r="1439">
          <cell r="BI1439">
            <v>13</v>
          </cell>
        </row>
        <row r="1440">
          <cell r="BI1440">
            <v>2</v>
          </cell>
        </row>
        <row r="1441">
          <cell r="BI1441">
            <v>29</v>
          </cell>
        </row>
        <row r="1442">
          <cell r="BI1442">
            <v>23</v>
          </cell>
        </row>
        <row r="1443">
          <cell r="BI1443">
            <v>15</v>
          </cell>
        </row>
        <row r="1444">
          <cell r="BI1444">
            <v>1</v>
          </cell>
        </row>
        <row r="1445">
          <cell r="BI1445">
            <v>71</v>
          </cell>
        </row>
        <row r="1446">
          <cell r="BI1446">
            <v>6</v>
          </cell>
        </row>
        <row r="1447">
          <cell r="BI1447">
            <v>2</v>
          </cell>
        </row>
        <row r="1448">
          <cell r="BI1448">
            <v>68</v>
          </cell>
        </row>
        <row r="1449">
          <cell r="BI1449">
            <v>2</v>
          </cell>
        </row>
        <row r="1450">
          <cell r="BI1450">
            <v>47</v>
          </cell>
        </row>
        <row r="1451">
          <cell r="BI1451">
            <v>118</v>
          </cell>
        </row>
        <row r="1452">
          <cell r="BI1452">
            <v>189</v>
          </cell>
        </row>
        <row r="1453">
          <cell r="BI1453">
            <v>141</v>
          </cell>
        </row>
        <row r="1454">
          <cell r="BI1454">
            <v>38</v>
          </cell>
        </row>
        <row r="1455">
          <cell r="BI1455">
            <v>92</v>
          </cell>
        </row>
        <row r="1456">
          <cell r="BI1456">
            <v>53</v>
          </cell>
        </row>
        <row r="1457">
          <cell r="BI1457">
            <v>91</v>
          </cell>
        </row>
        <row r="1458">
          <cell r="BI1458">
            <v>15</v>
          </cell>
        </row>
        <row r="1459">
          <cell r="BI1459">
            <v>82</v>
          </cell>
        </row>
        <row r="1460">
          <cell r="BI1460">
            <v>49</v>
          </cell>
        </row>
        <row r="1461">
          <cell r="BI1461">
            <v>3</v>
          </cell>
        </row>
        <row r="1462">
          <cell r="BI1462">
            <v>8</v>
          </cell>
        </row>
        <row r="1463">
          <cell r="BI1463">
            <v>8</v>
          </cell>
        </row>
        <row r="1464">
          <cell r="BI1464">
            <v>17</v>
          </cell>
        </row>
        <row r="1465">
          <cell r="BI1465">
            <v>4</v>
          </cell>
        </row>
        <row r="1466">
          <cell r="BI1466">
            <v>19.5</v>
          </cell>
        </row>
        <row r="1467">
          <cell r="BI1467">
            <v>21</v>
          </cell>
        </row>
        <row r="1468">
          <cell r="BI1468">
            <v>9</v>
          </cell>
        </row>
        <row r="1469">
          <cell r="BI1469">
            <v>7</v>
          </cell>
        </row>
        <row r="1470">
          <cell r="BI1470">
            <v>23</v>
          </cell>
        </row>
        <row r="1471">
          <cell r="BI1471">
            <v>88</v>
          </cell>
        </row>
        <row r="1472">
          <cell r="BI1472">
            <v>14</v>
          </cell>
        </row>
        <row r="1473">
          <cell r="BI1473">
            <v>34</v>
          </cell>
        </row>
        <row r="1474">
          <cell r="BI1474">
            <v>4</v>
          </cell>
        </row>
        <row r="1475">
          <cell r="BI1475">
            <v>43</v>
          </cell>
        </row>
        <row r="1476">
          <cell r="BI1476">
            <v>9</v>
          </cell>
        </row>
        <row r="1477">
          <cell r="BI1477">
            <v>64</v>
          </cell>
        </row>
        <row r="1478">
          <cell r="BI1478">
            <v>61</v>
          </cell>
        </row>
        <row r="1479">
          <cell r="BI1479">
            <v>7</v>
          </cell>
        </row>
        <row r="1480">
          <cell r="BI1480">
            <v>24</v>
          </cell>
        </row>
        <row r="1481">
          <cell r="BI1481">
            <v>3</v>
          </cell>
        </row>
        <row r="1482">
          <cell r="BI1482">
            <v>9</v>
          </cell>
        </row>
        <row r="1483">
          <cell r="BI1483">
            <v>2</v>
          </cell>
        </row>
        <row r="1484">
          <cell r="BI1484">
            <v>7</v>
          </cell>
        </row>
        <row r="1485">
          <cell r="BI1485">
            <v>1</v>
          </cell>
        </row>
        <row r="1486">
          <cell r="BI1486">
            <v>27</v>
          </cell>
        </row>
        <row r="1487">
          <cell r="BI1487">
            <v>11</v>
          </cell>
        </row>
        <row r="1488">
          <cell r="BI1488">
            <v>19</v>
          </cell>
        </row>
        <row r="1489">
          <cell r="BI1489">
            <v>5</v>
          </cell>
        </row>
        <row r="1490">
          <cell r="BI1490">
            <v>10</v>
          </cell>
        </row>
        <row r="1491">
          <cell r="BI1491">
            <v>4</v>
          </cell>
        </row>
        <row r="1492">
          <cell r="BI1492">
            <v>7</v>
          </cell>
        </row>
        <row r="1493">
          <cell r="BI1493">
            <v>57</v>
          </cell>
        </row>
        <row r="1494">
          <cell r="BI1494">
            <v>122</v>
          </cell>
        </row>
        <row r="1495">
          <cell r="BI1495">
            <v>131</v>
          </cell>
        </row>
        <row r="1496">
          <cell r="BI1496">
            <v>3</v>
          </cell>
        </row>
        <row r="1497">
          <cell r="BI1497">
            <v>10</v>
          </cell>
        </row>
        <row r="1498">
          <cell r="BI1498">
            <v>97</v>
          </cell>
        </row>
        <row r="1499">
          <cell r="BI1499">
            <v>35</v>
          </cell>
        </row>
        <row r="1500">
          <cell r="BI1500">
            <v>3</v>
          </cell>
        </row>
        <row r="1501">
          <cell r="BI1501">
            <v>2</v>
          </cell>
        </row>
        <row r="1502">
          <cell r="BI1502">
            <v>6</v>
          </cell>
        </row>
        <row r="1503">
          <cell r="BI1503">
            <v>7</v>
          </cell>
        </row>
        <row r="1504">
          <cell r="BI1504">
            <v>10</v>
          </cell>
        </row>
        <row r="1505">
          <cell r="BI1505">
            <v>23</v>
          </cell>
        </row>
        <row r="1506">
          <cell r="BI1506">
            <v>44</v>
          </cell>
        </row>
        <row r="1507">
          <cell r="BI1507">
            <v>52</v>
          </cell>
        </row>
        <row r="1508">
          <cell r="BI1508">
            <v>8</v>
          </cell>
        </row>
        <row r="1509">
          <cell r="BI1509">
            <v>8</v>
          </cell>
        </row>
        <row r="1510">
          <cell r="BI1510">
            <v>5.5</v>
          </cell>
        </row>
        <row r="1511">
          <cell r="BI1511">
            <v>23.5</v>
          </cell>
        </row>
        <row r="1512">
          <cell r="BI1512">
            <v>15</v>
          </cell>
        </row>
        <row r="1513">
          <cell r="BI1513">
            <v>9</v>
          </cell>
        </row>
        <row r="1514">
          <cell r="BI1514">
            <v>3</v>
          </cell>
        </row>
        <row r="1515">
          <cell r="BI1515">
            <v>5.5</v>
          </cell>
        </row>
        <row r="1516">
          <cell r="BI1516">
            <v>8</v>
          </cell>
        </row>
        <row r="1517">
          <cell r="BI1517">
            <v>35</v>
          </cell>
        </row>
        <row r="1518">
          <cell r="BI1518">
            <v>1</v>
          </cell>
        </row>
        <row r="1519">
          <cell r="BI1519">
            <v>86</v>
          </cell>
        </row>
        <row r="1520">
          <cell r="BI1520">
            <v>21</v>
          </cell>
        </row>
        <row r="1521">
          <cell r="BI1521">
            <v>3.5</v>
          </cell>
        </row>
        <row r="1522">
          <cell r="BI1522">
            <v>11</v>
          </cell>
        </row>
        <row r="1523">
          <cell r="BI1523">
            <v>5</v>
          </cell>
        </row>
        <row r="1524">
          <cell r="BI1524">
            <v>2.5</v>
          </cell>
        </row>
        <row r="1525">
          <cell r="BI1525">
            <v>7.5</v>
          </cell>
        </row>
        <row r="1526">
          <cell r="BI1526">
            <v>3</v>
          </cell>
        </row>
        <row r="1527">
          <cell r="BI1527">
            <v>3</v>
          </cell>
        </row>
        <row r="1528">
          <cell r="BI1528">
            <v>6</v>
          </cell>
        </row>
        <row r="1529">
          <cell r="BI1529">
            <v>10.5</v>
          </cell>
        </row>
        <row r="1530">
          <cell r="BI1530">
            <v>50</v>
          </cell>
        </row>
        <row r="1531">
          <cell r="BI1531">
            <v>7</v>
          </cell>
        </row>
        <row r="1532">
          <cell r="BI1532">
            <v>9</v>
          </cell>
        </row>
        <row r="1533">
          <cell r="BI1533">
            <v>26</v>
          </cell>
        </row>
        <row r="1534">
          <cell r="BI1534">
            <v>3</v>
          </cell>
        </row>
        <row r="1535">
          <cell r="BI1535">
            <v>7.5</v>
          </cell>
        </row>
        <row r="1536">
          <cell r="BI1536">
            <v>6.5</v>
          </cell>
        </row>
        <row r="1537">
          <cell r="BI1537">
            <v>18</v>
          </cell>
        </row>
        <row r="1538">
          <cell r="BI1538">
            <v>17</v>
          </cell>
        </row>
        <row r="1539">
          <cell r="BI1539">
            <v>17</v>
          </cell>
        </row>
        <row r="1540">
          <cell r="BI1540">
            <v>9.5</v>
          </cell>
        </row>
        <row r="1541">
          <cell r="BI1541">
            <v>6</v>
          </cell>
        </row>
        <row r="1542">
          <cell r="BI1542">
            <v>5.5</v>
          </cell>
        </row>
        <row r="1543">
          <cell r="BI1543">
            <v>19</v>
          </cell>
        </row>
        <row r="1544">
          <cell r="BI1544">
            <v>34</v>
          </cell>
        </row>
        <row r="1545">
          <cell r="BI1545">
            <v>10</v>
          </cell>
        </row>
        <row r="1546">
          <cell r="BI1546">
            <v>55</v>
          </cell>
        </row>
        <row r="1547">
          <cell r="BI1547">
            <v>11</v>
          </cell>
        </row>
        <row r="1548">
          <cell r="BI1548">
            <v>69</v>
          </cell>
        </row>
        <row r="1549">
          <cell r="BI1549">
            <v>8</v>
          </cell>
        </row>
        <row r="1550">
          <cell r="BI1550">
            <v>95</v>
          </cell>
        </row>
        <row r="1551">
          <cell r="BI1551">
            <v>74</v>
          </cell>
        </row>
        <row r="1552">
          <cell r="BI1552">
            <v>5</v>
          </cell>
        </row>
        <row r="1553">
          <cell r="BI1553">
            <v>4</v>
          </cell>
        </row>
        <row r="1554">
          <cell r="BI1554">
            <v>5</v>
          </cell>
        </row>
        <row r="1555">
          <cell r="BI1555">
            <v>5</v>
          </cell>
        </row>
        <row r="1556">
          <cell r="BI1556">
            <v>3</v>
          </cell>
        </row>
        <row r="1557">
          <cell r="BI1557">
            <v>1</v>
          </cell>
        </row>
        <row r="1558">
          <cell r="BI1558">
            <v>6</v>
          </cell>
        </row>
        <row r="1559">
          <cell r="BI1559">
            <v>9</v>
          </cell>
        </row>
        <row r="1560">
          <cell r="BI1560">
            <v>3</v>
          </cell>
        </row>
        <row r="1561">
          <cell r="BI1561">
            <v>8</v>
          </cell>
        </row>
        <row r="1562">
          <cell r="BI1562">
            <v>39</v>
          </cell>
        </row>
        <row r="1563">
          <cell r="BI1563">
            <v>5</v>
          </cell>
        </row>
        <row r="1564">
          <cell r="BI1564">
            <v>9</v>
          </cell>
        </row>
        <row r="1565">
          <cell r="BI1565">
            <v>40</v>
          </cell>
        </row>
        <row r="1566">
          <cell r="BI1566">
            <v>199</v>
          </cell>
        </row>
        <row r="1567">
          <cell r="BI1567">
            <v>7</v>
          </cell>
        </row>
        <row r="1568">
          <cell r="BI1568">
            <v>5</v>
          </cell>
        </row>
        <row r="1569">
          <cell r="BI1569">
            <v>9</v>
          </cell>
        </row>
        <row r="1570">
          <cell r="BI1570">
            <v>30</v>
          </cell>
        </row>
        <row r="1571">
          <cell r="BI1571">
            <v>5</v>
          </cell>
        </row>
        <row r="1572">
          <cell r="BI1572">
            <v>8</v>
          </cell>
        </row>
        <row r="1573">
          <cell r="BI1573">
            <v>13</v>
          </cell>
        </row>
        <row r="1574">
          <cell r="BI1574">
            <v>8</v>
          </cell>
        </row>
        <row r="1575">
          <cell r="BI1575">
            <v>9</v>
          </cell>
        </row>
        <row r="1576">
          <cell r="BI1576">
            <v>3</v>
          </cell>
        </row>
        <row r="1577">
          <cell r="BI1577">
            <v>68</v>
          </cell>
        </row>
        <row r="1578">
          <cell r="BI1578">
            <v>19.5</v>
          </cell>
        </row>
        <row r="1579">
          <cell r="BI1579">
            <v>19.5</v>
          </cell>
        </row>
        <row r="1580">
          <cell r="BI1580">
            <v>27</v>
          </cell>
        </row>
        <row r="1581">
          <cell r="BI1581">
            <v>24</v>
          </cell>
        </row>
        <row r="1582">
          <cell r="BI1582">
            <v>3</v>
          </cell>
        </row>
        <row r="1583">
          <cell r="BI1583">
            <v>91</v>
          </cell>
        </row>
        <row r="1584">
          <cell r="BI1584">
            <v>71</v>
          </cell>
        </row>
        <row r="1585">
          <cell r="BI1585">
            <v>254</v>
          </cell>
        </row>
        <row r="1586">
          <cell r="BI1586">
            <v>227</v>
          </cell>
        </row>
        <row r="1587">
          <cell r="BI1587">
            <v>30</v>
          </cell>
        </row>
        <row r="1588">
          <cell r="BI1588">
            <v>30</v>
          </cell>
        </row>
        <row r="1589">
          <cell r="BI1589">
            <v>98</v>
          </cell>
        </row>
        <row r="1590">
          <cell r="BI1590">
            <v>56</v>
          </cell>
        </row>
        <row r="1591">
          <cell r="BI1591">
            <v>20</v>
          </cell>
        </row>
        <row r="1592">
          <cell r="BI1592">
            <v>82</v>
          </cell>
        </row>
        <row r="1593">
          <cell r="BI1593">
            <v>7</v>
          </cell>
        </row>
        <row r="1594">
          <cell r="BI1594">
            <v>79</v>
          </cell>
        </row>
        <row r="1595">
          <cell r="BI1595">
            <v>75</v>
          </cell>
        </row>
        <row r="1596">
          <cell r="BI1596">
            <v>17</v>
          </cell>
        </row>
        <row r="1597">
          <cell r="BI1597">
            <v>45</v>
          </cell>
        </row>
        <row r="1598">
          <cell r="BI1598">
            <v>5</v>
          </cell>
        </row>
        <row r="1599">
          <cell r="BI1599">
            <v>5</v>
          </cell>
        </row>
        <row r="1600">
          <cell r="BI1600">
            <v>52</v>
          </cell>
        </row>
        <row r="1601">
          <cell r="BI1601">
            <v>10</v>
          </cell>
        </row>
        <row r="1602">
          <cell r="BI1602">
            <v>17</v>
          </cell>
        </row>
        <row r="1603">
          <cell r="BI1603">
            <v>78</v>
          </cell>
        </row>
        <row r="1604">
          <cell r="BI1604">
            <v>13</v>
          </cell>
        </row>
        <row r="1605">
          <cell r="BI1605">
            <v>7</v>
          </cell>
        </row>
        <row r="1606">
          <cell r="BI1606">
            <v>1</v>
          </cell>
        </row>
        <row r="1607">
          <cell r="BI1607">
            <v>6</v>
          </cell>
        </row>
        <row r="1608">
          <cell r="BI1608">
            <v>5</v>
          </cell>
        </row>
        <row r="1609">
          <cell r="BI1609">
            <v>10</v>
          </cell>
        </row>
        <row r="1610">
          <cell r="BI1610">
            <v>36</v>
          </cell>
        </row>
        <row r="1611">
          <cell r="BI1611">
            <v>5</v>
          </cell>
        </row>
        <row r="1612">
          <cell r="BI1612">
            <v>5</v>
          </cell>
        </row>
        <row r="1613">
          <cell r="BI1613">
            <v>34</v>
          </cell>
        </row>
        <row r="1614">
          <cell r="BI1614">
            <v>11</v>
          </cell>
        </row>
        <row r="1615">
          <cell r="BI1615">
            <v>22</v>
          </cell>
        </row>
        <row r="1616">
          <cell r="BI1616">
            <v>3</v>
          </cell>
        </row>
        <row r="1617">
          <cell r="BI1617">
            <v>25</v>
          </cell>
        </row>
        <row r="1618">
          <cell r="BI1618">
            <v>2</v>
          </cell>
        </row>
        <row r="1619">
          <cell r="BI1619">
            <v>2</v>
          </cell>
        </row>
        <row r="1620">
          <cell r="BI1620">
            <v>11</v>
          </cell>
        </row>
        <row r="1621">
          <cell r="BI1621">
            <v>6</v>
          </cell>
        </row>
        <row r="1622">
          <cell r="BI1622">
            <v>3</v>
          </cell>
        </row>
        <row r="1623">
          <cell r="BI1623">
            <v>8</v>
          </cell>
        </row>
        <row r="1624">
          <cell r="BI1624">
            <v>166</v>
          </cell>
        </row>
        <row r="1625">
          <cell r="BI1625">
            <v>2</v>
          </cell>
        </row>
        <row r="1626">
          <cell r="BI1626">
            <v>11</v>
          </cell>
        </row>
        <row r="1627">
          <cell r="BI1627">
            <v>3</v>
          </cell>
        </row>
        <row r="1628">
          <cell r="BI1628">
            <v>4</v>
          </cell>
        </row>
        <row r="1629">
          <cell r="BI1629">
            <v>6</v>
          </cell>
        </row>
        <row r="1630">
          <cell r="BI1630">
            <v>5</v>
          </cell>
        </row>
        <row r="1631">
          <cell r="BI1631">
            <v>1</v>
          </cell>
        </row>
        <row r="1632">
          <cell r="BI1632">
            <v>2</v>
          </cell>
        </row>
        <row r="1633">
          <cell r="BI1633">
            <v>58</v>
          </cell>
        </row>
        <row r="1634">
          <cell r="BI1634">
            <v>20</v>
          </cell>
        </row>
        <row r="1635">
          <cell r="BI1635">
            <v>6</v>
          </cell>
        </row>
        <row r="1636">
          <cell r="BI1636">
            <v>46</v>
          </cell>
        </row>
        <row r="1637">
          <cell r="BI1637">
            <v>6</v>
          </cell>
        </row>
        <row r="1638">
          <cell r="BI1638">
            <v>31</v>
          </cell>
        </row>
        <row r="1639">
          <cell r="BI1639">
            <v>30</v>
          </cell>
        </row>
        <row r="1640">
          <cell r="BI1640">
            <v>23</v>
          </cell>
        </row>
        <row r="1641">
          <cell r="BI1641">
            <v>80</v>
          </cell>
        </row>
        <row r="1642">
          <cell r="BI1642">
            <v>71</v>
          </cell>
        </row>
        <row r="1643">
          <cell r="BI1643">
            <v>2</v>
          </cell>
        </row>
        <row r="1644">
          <cell r="BI1644">
            <v>14</v>
          </cell>
        </row>
        <row r="1645">
          <cell r="BI1645">
            <v>4</v>
          </cell>
        </row>
        <row r="1646">
          <cell r="BI1646">
            <v>55</v>
          </cell>
        </row>
        <row r="1647">
          <cell r="BI1647">
            <v>42</v>
          </cell>
        </row>
        <row r="1648">
          <cell r="BI1648">
            <v>37</v>
          </cell>
        </row>
        <row r="1649">
          <cell r="BI1649">
            <v>16</v>
          </cell>
        </row>
        <row r="1650">
          <cell r="BI1650">
            <v>32</v>
          </cell>
        </row>
        <row r="1651">
          <cell r="BI1651">
            <v>20</v>
          </cell>
        </row>
        <row r="1652">
          <cell r="BI1652">
            <v>29</v>
          </cell>
        </row>
        <row r="1653">
          <cell r="BI1653">
            <v>43</v>
          </cell>
        </row>
        <row r="1654">
          <cell r="BI1654">
            <v>50</v>
          </cell>
        </row>
        <row r="1655">
          <cell r="BI1655">
            <v>5</v>
          </cell>
        </row>
        <row r="1656">
          <cell r="BI1656">
            <v>58</v>
          </cell>
        </row>
        <row r="1657">
          <cell r="BI1657">
            <v>4</v>
          </cell>
        </row>
        <row r="1658">
          <cell r="BI1658">
            <v>110</v>
          </cell>
        </row>
        <row r="1659">
          <cell r="BI1659">
            <v>43</v>
          </cell>
        </row>
        <row r="1660">
          <cell r="BI1660">
            <v>29</v>
          </cell>
        </row>
        <row r="1661">
          <cell r="BI1661">
            <v>45</v>
          </cell>
        </row>
        <row r="1662">
          <cell r="BI1662">
            <v>6</v>
          </cell>
        </row>
        <row r="1663">
          <cell r="BI1663">
            <v>40</v>
          </cell>
        </row>
        <row r="1664">
          <cell r="BI1664">
            <v>82</v>
          </cell>
        </row>
        <row r="1665">
          <cell r="BI1665">
            <v>20</v>
          </cell>
        </row>
        <row r="1666">
          <cell r="BI1666">
            <v>12</v>
          </cell>
        </row>
        <row r="1667">
          <cell r="BI1667">
            <v>47</v>
          </cell>
        </row>
        <row r="1668">
          <cell r="BI1668">
            <v>13</v>
          </cell>
        </row>
        <row r="1669">
          <cell r="BI1669">
            <v>2</v>
          </cell>
        </row>
        <row r="1670">
          <cell r="BI1670">
            <v>2</v>
          </cell>
        </row>
        <row r="1671">
          <cell r="BI1671">
            <v>9</v>
          </cell>
        </row>
        <row r="1672">
          <cell r="BI1672">
            <v>23</v>
          </cell>
        </row>
        <row r="1673">
          <cell r="BI1673">
            <v>17.5</v>
          </cell>
        </row>
        <row r="1674">
          <cell r="BI1674">
            <v>5</v>
          </cell>
        </row>
        <row r="1675">
          <cell r="BI1675">
            <v>4</v>
          </cell>
        </row>
        <row r="1676">
          <cell r="BI1676">
            <v>48</v>
          </cell>
        </row>
        <row r="1677">
          <cell r="BI1677">
            <v>2.5</v>
          </cell>
        </row>
        <row r="1678">
          <cell r="BI1678">
            <v>3</v>
          </cell>
        </row>
        <row r="1679">
          <cell r="BI1679">
            <v>3.5</v>
          </cell>
        </row>
        <row r="1680">
          <cell r="BI1680">
            <v>2</v>
          </cell>
        </row>
        <row r="1681">
          <cell r="BI1681">
            <v>5</v>
          </cell>
        </row>
        <row r="1682">
          <cell r="BI1682">
            <v>11</v>
          </cell>
        </row>
        <row r="1683">
          <cell r="BI1683">
            <v>18</v>
          </cell>
        </row>
        <row r="1684">
          <cell r="BI1684">
            <v>10</v>
          </cell>
        </row>
        <row r="1685">
          <cell r="BI1685">
            <v>17</v>
          </cell>
        </row>
        <row r="1686">
          <cell r="BI1686">
            <v>82</v>
          </cell>
        </row>
        <row r="1687">
          <cell r="BI1687">
            <v>70</v>
          </cell>
        </row>
        <row r="1688">
          <cell r="BI1688">
            <v>24</v>
          </cell>
        </row>
        <row r="1689">
          <cell r="BI1689">
            <v>54</v>
          </cell>
        </row>
        <row r="1690">
          <cell r="BI1690">
            <v>2</v>
          </cell>
        </row>
        <row r="1691">
          <cell r="BI1691">
            <v>9</v>
          </cell>
        </row>
        <row r="1692">
          <cell r="BI1692">
            <v>15</v>
          </cell>
        </row>
        <row r="1693">
          <cell r="BI1693">
            <v>37</v>
          </cell>
        </row>
        <row r="1694">
          <cell r="BI1694">
            <v>13</v>
          </cell>
        </row>
        <row r="1695">
          <cell r="BI1695">
            <v>153</v>
          </cell>
        </row>
        <row r="1696">
          <cell r="BI1696">
            <v>310</v>
          </cell>
        </row>
        <row r="1697">
          <cell r="BI1697">
            <v>109</v>
          </cell>
        </row>
        <row r="1698">
          <cell r="BI1698">
            <v>255</v>
          </cell>
        </row>
        <row r="1699">
          <cell r="BI1699">
            <v>14</v>
          </cell>
        </row>
        <row r="1700">
          <cell r="BI1700">
            <v>36</v>
          </cell>
        </row>
        <row r="1701">
          <cell r="BI1701">
            <v>49</v>
          </cell>
        </row>
        <row r="1702">
          <cell r="BI1702">
            <v>76</v>
          </cell>
        </row>
        <row r="1703">
          <cell r="BI1703">
            <v>10</v>
          </cell>
        </row>
        <row r="1704">
          <cell r="BI1704">
            <v>14</v>
          </cell>
        </row>
        <row r="1705">
          <cell r="BI1705">
            <v>30</v>
          </cell>
        </row>
        <row r="1706">
          <cell r="BI1706">
            <v>735</v>
          </cell>
        </row>
        <row r="1707">
          <cell r="BI1707">
            <v>218</v>
          </cell>
        </row>
        <row r="1708">
          <cell r="BI1708">
            <v>397</v>
          </cell>
        </row>
        <row r="1709">
          <cell r="BI1709">
            <v>38</v>
          </cell>
        </row>
        <row r="1710">
          <cell r="BI1710">
            <v>28</v>
          </cell>
        </row>
        <row r="1711">
          <cell r="BI1711">
            <v>84</v>
          </cell>
        </row>
        <row r="1712">
          <cell r="BI1712">
            <v>106</v>
          </cell>
        </row>
        <row r="1713">
          <cell r="BI1713">
            <v>84</v>
          </cell>
        </row>
        <row r="1714">
          <cell r="BI1714">
            <v>23</v>
          </cell>
        </row>
        <row r="1715">
          <cell r="BI1715">
            <v>13</v>
          </cell>
        </row>
        <row r="1716">
          <cell r="BI1716">
            <v>60</v>
          </cell>
        </row>
        <row r="1717">
          <cell r="BI1717">
            <v>16</v>
          </cell>
        </row>
        <row r="1718">
          <cell r="BI1718">
            <v>8</v>
          </cell>
        </row>
        <row r="1719">
          <cell r="BI1719">
            <v>32</v>
          </cell>
        </row>
        <row r="1720">
          <cell r="BI1720">
            <v>29</v>
          </cell>
        </row>
        <row r="1721">
          <cell r="BI1721">
            <v>1</v>
          </cell>
        </row>
        <row r="1722">
          <cell r="BI1722">
            <v>49</v>
          </cell>
        </row>
        <row r="1723">
          <cell r="BI1723">
            <v>2.5</v>
          </cell>
        </row>
        <row r="1724">
          <cell r="BI1724">
            <v>63</v>
          </cell>
        </row>
        <row r="1725">
          <cell r="BI1725">
            <v>4</v>
          </cell>
        </row>
        <row r="1726">
          <cell r="BI1726">
            <v>1.5</v>
          </cell>
        </row>
        <row r="1727">
          <cell r="BI1727">
            <v>29</v>
          </cell>
        </row>
        <row r="1728">
          <cell r="BI1728">
            <v>33.5</v>
          </cell>
        </row>
        <row r="1729">
          <cell r="BI1729">
            <v>4</v>
          </cell>
        </row>
        <row r="1730">
          <cell r="BI1730">
            <v>3</v>
          </cell>
        </row>
        <row r="1731">
          <cell r="BI1731">
            <v>6</v>
          </cell>
        </row>
        <row r="1732">
          <cell r="BI1732">
            <v>30</v>
          </cell>
        </row>
        <row r="1733">
          <cell r="BI1733">
            <v>3.5</v>
          </cell>
        </row>
        <row r="1734">
          <cell r="BI1734">
            <v>53</v>
          </cell>
        </row>
        <row r="1735">
          <cell r="BI1735">
            <v>43</v>
          </cell>
        </row>
        <row r="1736">
          <cell r="BI1736">
            <v>20</v>
          </cell>
        </row>
        <row r="1737">
          <cell r="BI1737">
            <v>6.5</v>
          </cell>
        </row>
        <row r="1738">
          <cell r="BI1738">
            <v>18</v>
          </cell>
        </row>
        <row r="1739">
          <cell r="BI1739">
            <v>17</v>
          </cell>
        </row>
        <row r="1740">
          <cell r="BI1740">
            <v>13</v>
          </cell>
        </row>
        <row r="1741">
          <cell r="BI1741">
            <v>43</v>
          </cell>
        </row>
        <row r="1742">
          <cell r="BI1742">
            <v>26</v>
          </cell>
        </row>
        <row r="1743">
          <cell r="BI1743">
            <v>5</v>
          </cell>
        </row>
        <row r="1744">
          <cell r="BI1744">
            <v>1</v>
          </cell>
        </row>
        <row r="1745">
          <cell r="BI1745">
            <v>4</v>
          </cell>
        </row>
        <row r="1746">
          <cell r="BI1746">
            <v>2</v>
          </cell>
        </row>
        <row r="1747">
          <cell r="BI1747">
            <v>4</v>
          </cell>
        </row>
        <row r="1748">
          <cell r="BI1748">
            <v>4</v>
          </cell>
        </row>
        <row r="1749">
          <cell r="BI1749">
            <v>3</v>
          </cell>
        </row>
        <row r="1750">
          <cell r="BI1750">
            <v>13</v>
          </cell>
        </row>
        <row r="1751">
          <cell r="BI1751">
            <v>8</v>
          </cell>
        </row>
        <row r="1752">
          <cell r="BI1752">
            <v>3</v>
          </cell>
        </row>
        <row r="1753">
          <cell r="BI1753">
            <v>30</v>
          </cell>
        </row>
        <row r="1754">
          <cell r="BI1754">
            <v>27</v>
          </cell>
        </row>
        <row r="1755">
          <cell r="BI1755">
            <v>2</v>
          </cell>
        </row>
        <row r="1756">
          <cell r="BI1756">
            <v>1.5</v>
          </cell>
        </row>
        <row r="1757">
          <cell r="BI1757">
            <v>2.5</v>
          </cell>
        </row>
        <row r="1758">
          <cell r="BI1758">
            <v>18</v>
          </cell>
        </row>
        <row r="1759">
          <cell r="BI1759">
            <v>3</v>
          </cell>
        </row>
        <row r="1760">
          <cell r="BI1760">
            <v>243</v>
          </cell>
        </row>
        <row r="1761">
          <cell r="BI1761">
            <v>4</v>
          </cell>
        </row>
        <row r="1762">
          <cell r="BI1762">
            <v>30</v>
          </cell>
        </row>
        <row r="1763">
          <cell r="BI1763">
            <v>157</v>
          </cell>
        </row>
        <row r="1764">
          <cell r="BI1764">
            <v>5</v>
          </cell>
        </row>
        <row r="1765">
          <cell r="BI1765">
            <v>5</v>
          </cell>
        </row>
        <row r="1766">
          <cell r="BI1766">
            <v>2</v>
          </cell>
        </row>
        <row r="1767">
          <cell r="BI1767">
            <v>4</v>
          </cell>
        </row>
        <row r="1768">
          <cell r="BI1768">
            <v>14</v>
          </cell>
        </row>
        <row r="1769">
          <cell r="BI1769">
            <v>98</v>
          </cell>
        </row>
        <row r="1770">
          <cell r="BI1770">
            <v>20</v>
          </cell>
        </row>
        <row r="1771">
          <cell r="BI1771">
            <v>36</v>
          </cell>
        </row>
        <row r="1772">
          <cell r="BI1772">
            <v>9</v>
          </cell>
        </row>
        <row r="1773">
          <cell r="BI1773">
            <v>4</v>
          </cell>
        </row>
        <row r="1774">
          <cell r="BI1774">
            <v>11</v>
          </cell>
        </row>
        <row r="1775">
          <cell r="BI1775">
            <v>72</v>
          </cell>
        </row>
        <row r="1776">
          <cell r="BI1776">
            <v>102</v>
          </cell>
        </row>
        <row r="1777">
          <cell r="BI1777">
            <v>42</v>
          </cell>
        </row>
        <row r="1778">
          <cell r="BI1778">
            <v>129</v>
          </cell>
        </row>
        <row r="1779">
          <cell r="BI1779">
            <v>61</v>
          </cell>
        </row>
        <row r="1780">
          <cell r="BI1780">
            <v>6</v>
          </cell>
        </row>
        <row r="1781">
          <cell r="BI1781">
            <v>58</v>
          </cell>
        </row>
        <row r="1782">
          <cell r="BI1782">
            <v>5.5</v>
          </cell>
        </row>
        <row r="1783">
          <cell r="BI1783">
            <v>28.5</v>
          </cell>
        </row>
        <row r="1784">
          <cell r="BI1784">
            <v>28</v>
          </cell>
        </row>
        <row r="1785">
          <cell r="BI1785">
            <v>4</v>
          </cell>
        </row>
        <row r="1786">
          <cell r="BI1786">
            <v>13</v>
          </cell>
        </row>
        <row r="1787">
          <cell r="BI1787">
            <v>20</v>
          </cell>
        </row>
        <row r="1788">
          <cell r="BI1788">
            <v>45</v>
          </cell>
        </row>
        <row r="1789">
          <cell r="BI1789">
            <v>10.5</v>
          </cell>
        </row>
        <row r="1790">
          <cell r="BI1790">
            <v>83</v>
          </cell>
        </row>
        <row r="1791">
          <cell r="BI1791">
            <v>0.5</v>
          </cell>
        </row>
        <row r="1792">
          <cell r="BI1792">
            <v>12.5</v>
          </cell>
        </row>
        <row r="1793">
          <cell r="BI1793">
            <v>11</v>
          </cell>
        </row>
        <row r="1794">
          <cell r="BI1794">
            <v>14</v>
          </cell>
        </row>
        <row r="1795">
          <cell r="BI1795">
            <v>3.5</v>
          </cell>
        </row>
        <row r="1796">
          <cell r="BI1796">
            <v>16.5</v>
          </cell>
        </row>
        <row r="1797">
          <cell r="BI1797">
            <v>2.5</v>
          </cell>
        </row>
        <row r="1798">
          <cell r="BI1798">
            <v>4</v>
          </cell>
        </row>
        <row r="1799">
          <cell r="BI1799">
            <v>5</v>
          </cell>
        </row>
        <row r="1800">
          <cell r="BI1800">
            <v>16.5</v>
          </cell>
        </row>
        <row r="1801">
          <cell r="BI1801">
            <v>11</v>
          </cell>
        </row>
        <row r="1802">
          <cell r="BI1802">
            <v>6</v>
          </cell>
        </row>
        <row r="1803">
          <cell r="BI1803">
            <v>18</v>
          </cell>
        </row>
        <row r="1804">
          <cell r="BI1804">
            <v>1</v>
          </cell>
        </row>
        <row r="1805">
          <cell r="BI1805">
            <v>1</v>
          </cell>
        </row>
        <row r="1806">
          <cell r="BI1806">
            <v>13</v>
          </cell>
        </row>
        <row r="1807">
          <cell r="BI1807">
            <v>4</v>
          </cell>
        </row>
        <row r="1808">
          <cell r="BI1808">
            <v>21</v>
          </cell>
        </row>
        <row r="1809">
          <cell r="BI1809">
            <v>4</v>
          </cell>
        </row>
        <row r="1810">
          <cell r="BI1810">
            <v>28</v>
          </cell>
        </row>
        <row r="1811">
          <cell r="BI1811">
            <v>6</v>
          </cell>
        </row>
        <row r="1812">
          <cell r="BI1812">
            <v>82</v>
          </cell>
        </row>
        <row r="1813">
          <cell r="BI1813">
            <v>5</v>
          </cell>
        </row>
        <row r="1814">
          <cell r="BI1814">
            <v>49</v>
          </cell>
        </row>
        <row r="1815">
          <cell r="BI1815">
            <v>14</v>
          </cell>
        </row>
        <row r="1816">
          <cell r="BI1816">
            <v>4</v>
          </cell>
        </row>
        <row r="1817">
          <cell r="BI1817">
            <v>11</v>
          </cell>
        </row>
        <row r="1818">
          <cell r="BI1818">
            <v>7</v>
          </cell>
        </row>
        <row r="1819">
          <cell r="BI1819">
            <v>2.5</v>
          </cell>
        </row>
        <row r="1820">
          <cell r="BI1820">
            <v>0.5</v>
          </cell>
        </row>
        <row r="1821">
          <cell r="BI1821">
            <v>14</v>
          </cell>
        </row>
        <row r="1822">
          <cell r="BI1822">
            <v>13</v>
          </cell>
        </row>
        <row r="1823">
          <cell r="BI1823">
            <v>94</v>
          </cell>
        </row>
        <row r="1824">
          <cell r="BI1824">
            <v>17</v>
          </cell>
        </row>
        <row r="1825">
          <cell r="BI1825">
            <v>1</v>
          </cell>
        </row>
        <row r="1826">
          <cell r="BI1826">
            <v>9</v>
          </cell>
        </row>
        <row r="1827">
          <cell r="BI1827">
            <v>9</v>
          </cell>
        </row>
        <row r="1828">
          <cell r="BI1828">
            <v>2</v>
          </cell>
        </row>
        <row r="1829">
          <cell r="BI1829">
            <v>5</v>
          </cell>
        </row>
        <row r="1830">
          <cell r="BI1830">
            <v>2</v>
          </cell>
        </row>
        <row r="1831">
          <cell r="BI1831">
            <v>35</v>
          </cell>
        </row>
        <row r="1832">
          <cell r="BI1832">
            <v>4</v>
          </cell>
        </row>
        <row r="1833">
          <cell r="BI1833">
            <v>1</v>
          </cell>
        </row>
        <row r="1834">
          <cell r="BI1834">
            <v>14</v>
          </cell>
        </row>
        <row r="1835">
          <cell r="BI1835">
            <v>48</v>
          </cell>
        </row>
        <row r="1836">
          <cell r="BI1836">
            <v>39</v>
          </cell>
        </row>
        <row r="1837">
          <cell r="BI1837">
            <v>9</v>
          </cell>
        </row>
        <row r="1838">
          <cell r="BI1838">
            <v>4</v>
          </cell>
        </row>
        <row r="1839">
          <cell r="BI1839">
            <v>4</v>
          </cell>
        </row>
        <row r="1840">
          <cell r="BI1840">
            <v>136</v>
          </cell>
        </row>
        <row r="1841">
          <cell r="BI1841">
            <v>89</v>
          </cell>
        </row>
        <row r="1842">
          <cell r="BI1842">
            <v>6</v>
          </cell>
        </row>
        <row r="1843">
          <cell r="BI1843">
            <v>2</v>
          </cell>
        </row>
        <row r="1844">
          <cell r="BI1844">
            <v>44</v>
          </cell>
        </row>
        <row r="1845">
          <cell r="BI1845">
            <v>6</v>
          </cell>
        </row>
        <row r="1846">
          <cell r="BI1846">
            <v>20</v>
          </cell>
        </row>
        <row r="1847">
          <cell r="BI1847">
            <v>32</v>
          </cell>
        </row>
        <row r="1848">
          <cell r="BI1848">
            <v>32</v>
          </cell>
        </row>
        <row r="1849">
          <cell r="BI1849">
            <v>30.5</v>
          </cell>
        </row>
        <row r="1850">
          <cell r="BI1850">
            <v>25</v>
          </cell>
        </row>
        <row r="1851">
          <cell r="BI1851">
            <v>7.5</v>
          </cell>
        </row>
        <row r="1852">
          <cell r="BI1852">
            <v>49</v>
          </cell>
        </row>
        <row r="1853">
          <cell r="BI1853">
            <v>96</v>
          </cell>
        </row>
        <row r="1854">
          <cell r="BI1854">
            <v>8.5</v>
          </cell>
        </row>
        <row r="1855">
          <cell r="BI1855">
            <v>35</v>
          </cell>
        </row>
        <row r="1856">
          <cell r="BI1856">
            <v>39</v>
          </cell>
        </row>
        <row r="1857">
          <cell r="BI1857">
            <v>49</v>
          </cell>
        </row>
        <row r="1858">
          <cell r="BI1858">
            <v>21</v>
          </cell>
        </row>
        <row r="1859">
          <cell r="BI1859">
            <v>12</v>
          </cell>
        </row>
        <row r="1860">
          <cell r="BI1860">
            <v>13.5</v>
          </cell>
        </row>
        <row r="1861">
          <cell r="BI1861">
            <v>3.5</v>
          </cell>
        </row>
        <row r="1862">
          <cell r="BI1862">
            <v>59</v>
          </cell>
        </row>
        <row r="1863">
          <cell r="BI1863">
            <v>25.5</v>
          </cell>
        </row>
        <row r="1864">
          <cell r="BI1864">
            <v>1</v>
          </cell>
        </row>
        <row r="1865">
          <cell r="BI1865">
            <v>9</v>
          </cell>
        </row>
        <row r="1866">
          <cell r="BI1866">
            <v>1</v>
          </cell>
        </row>
        <row r="1867">
          <cell r="BI1867">
            <v>33</v>
          </cell>
        </row>
        <row r="1868">
          <cell r="BI1868">
            <v>2</v>
          </cell>
        </row>
        <row r="1869">
          <cell r="BI1869">
            <v>31</v>
          </cell>
        </row>
        <row r="1870">
          <cell r="BI1870">
            <v>98</v>
          </cell>
        </row>
        <row r="1871">
          <cell r="BI1871">
            <v>32</v>
          </cell>
        </row>
        <row r="1872">
          <cell r="BI1872">
            <v>63</v>
          </cell>
        </row>
        <row r="1873">
          <cell r="BI1873">
            <v>7</v>
          </cell>
        </row>
        <row r="1874">
          <cell r="BI1874">
            <v>43</v>
          </cell>
        </row>
        <row r="1875">
          <cell r="BI1875">
            <v>3</v>
          </cell>
        </row>
        <row r="1876">
          <cell r="BI1876">
            <v>108</v>
          </cell>
        </row>
        <row r="1877">
          <cell r="BI1877">
            <v>1</v>
          </cell>
        </row>
        <row r="1878">
          <cell r="BI1878">
            <v>1</v>
          </cell>
        </row>
        <row r="1879">
          <cell r="BI1879">
            <v>3</v>
          </cell>
        </row>
        <row r="1880">
          <cell r="BI1880">
            <v>82</v>
          </cell>
        </row>
        <row r="1881">
          <cell r="BI1881">
            <v>284</v>
          </cell>
        </row>
        <row r="1882">
          <cell r="BI1882">
            <v>7</v>
          </cell>
        </row>
        <row r="1883">
          <cell r="BI1883">
            <v>55</v>
          </cell>
        </row>
        <row r="1884">
          <cell r="BI1884">
            <v>67</v>
          </cell>
        </row>
        <row r="1885">
          <cell r="BI1885">
            <v>17</v>
          </cell>
        </row>
        <row r="1886">
          <cell r="BI1886">
            <v>23</v>
          </cell>
        </row>
        <row r="1887">
          <cell r="BI1887">
            <v>121</v>
          </cell>
        </row>
        <row r="1888">
          <cell r="BI1888">
            <v>17</v>
          </cell>
        </row>
        <row r="1889">
          <cell r="BI1889">
            <v>38</v>
          </cell>
        </row>
        <row r="1890">
          <cell r="BI1890">
            <v>11</v>
          </cell>
        </row>
        <row r="1891">
          <cell r="BI1891">
            <v>9</v>
          </cell>
        </row>
        <row r="1892">
          <cell r="BI1892">
            <v>2</v>
          </cell>
        </row>
        <row r="1893">
          <cell r="BI1893">
            <v>4</v>
          </cell>
        </row>
        <row r="1894">
          <cell r="BI1894">
            <v>40</v>
          </cell>
        </row>
        <row r="1895">
          <cell r="BI1895">
            <v>206</v>
          </cell>
        </row>
        <row r="1896">
          <cell r="BI1896">
            <v>15</v>
          </cell>
        </row>
        <row r="1897">
          <cell r="BI1897">
            <v>64</v>
          </cell>
        </row>
        <row r="1898">
          <cell r="BI1898">
            <v>37</v>
          </cell>
        </row>
        <row r="1899">
          <cell r="BI1899">
            <v>44</v>
          </cell>
        </row>
        <row r="1900">
          <cell r="BI1900">
            <v>9</v>
          </cell>
        </row>
        <row r="1901">
          <cell r="BI1901">
            <v>159</v>
          </cell>
        </row>
        <row r="1902">
          <cell r="BI1902">
            <v>173</v>
          </cell>
        </row>
        <row r="1903">
          <cell r="BI1903">
            <v>8</v>
          </cell>
        </row>
        <row r="1904">
          <cell r="BI1904">
            <v>82</v>
          </cell>
        </row>
        <row r="1905">
          <cell r="BI1905">
            <v>10</v>
          </cell>
        </row>
        <row r="1906">
          <cell r="BI1906">
            <v>9</v>
          </cell>
        </row>
        <row r="1907">
          <cell r="BI1907">
            <v>30</v>
          </cell>
        </row>
        <row r="1908">
          <cell r="BI1908">
            <v>37</v>
          </cell>
        </row>
        <row r="1909">
          <cell r="BI1909">
            <v>33</v>
          </cell>
        </row>
        <row r="1910">
          <cell r="BI1910">
            <v>10</v>
          </cell>
        </row>
        <row r="1911">
          <cell r="BI1911">
            <v>1</v>
          </cell>
        </row>
        <row r="1912">
          <cell r="BI1912">
            <v>2</v>
          </cell>
        </row>
        <row r="1913">
          <cell r="BI1913">
            <v>48</v>
          </cell>
        </row>
        <row r="1914">
          <cell r="BI1914">
            <v>1</v>
          </cell>
        </row>
        <row r="1915">
          <cell r="BI1915">
            <v>69</v>
          </cell>
        </row>
        <row r="1916">
          <cell r="BI1916">
            <v>25</v>
          </cell>
        </row>
        <row r="1917">
          <cell r="BI1917">
            <v>34</v>
          </cell>
        </row>
        <row r="1918">
          <cell r="BI1918">
            <v>6</v>
          </cell>
        </row>
        <row r="1919">
          <cell r="BI1919">
            <v>5</v>
          </cell>
        </row>
        <row r="1920">
          <cell r="BI1920">
            <v>19</v>
          </cell>
        </row>
        <row r="1921">
          <cell r="BI1921">
            <v>514</v>
          </cell>
        </row>
        <row r="1922">
          <cell r="BI1922">
            <v>9</v>
          </cell>
        </row>
        <row r="1923">
          <cell r="BI1923">
            <v>2</v>
          </cell>
        </row>
        <row r="1924">
          <cell r="BI1924">
            <v>12</v>
          </cell>
        </row>
        <row r="1925">
          <cell r="BI1925">
            <v>8</v>
          </cell>
        </row>
        <row r="1926">
          <cell r="BI1926">
            <v>1</v>
          </cell>
        </row>
        <row r="1927">
          <cell r="BI1927">
            <v>9</v>
          </cell>
        </row>
        <row r="1928">
          <cell r="BI1928">
            <v>6</v>
          </cell>
        </row>
        <row r="1929">
          <cell r="BI1929">
            <v>9</v>
          </cell>
        </row>
        <row r="1930">
          <cell r="BI1930">
            <v>3</v>
          </cell>
        </row>
        <row r="1931">
          <cell r="BI1931">
            <v>17</v>
          </cell>
        </row>
        <row r="1932">
          <cell r="BI1932">
            <v>5</v>
          </cell>
        </row>
        <row r="1933">
          <cell r="BI1933">
            <v>30</v>
          </cell>
        </row>
        <row r="1934">
          <cell r="BI1934">
            <v>14</v>
          </cell>
        </row>
        <row r="1935">
          <cell r="BI1935">
            <v>7</v>
          </cell>
        </row>
        <row r="1936">
          <cell r="BI1936">
            <v>3</v>
          </cell>
        </row>
        <row r="1937">
          <cell r="BI1937">
            <v>82</v>
          </cell>
        </row>
        <row r="1938">
          <cell r="BI1938">
            <v>21</v>
          </cell>
        </row>
        <row r="1939">
          <cell r="BI1939">
            <v>45</v>
          </cell>
        </row>
        <row r="1940">
          <cell r="BI1940">
            <v>77</v>
          </cell>
        </row>
        <row r="1941">
          <cell r="BI1941">
            <v>65</v>
          </cell>
        </row>
        <row r="1942">
          <cell r="BI1942">
            <v>14</v>
          </cell>
        </row>
        <row r="1943">
          <cell r="BI1943">
            <v>52</v>
          </cell>
        </row>
        <row r="1944">
          <cell r="BI1944">
            <v>69</v>
          </cell>
        </row>
        <row r="1945">
          <cell r="BI1945">
            <v>22</v>
          </cell>
        </row>
        <row r="1946">
          <cell r="BI1946">
            <v>25</v>
          </cell>
        </row>
        <row r="1947">
          <cell r="BI1947">
            <v>108</v>
          </cell>
        </row>
        <row r="1948">
          <cell r="BI1948">
            <v>32</v>
          </cell>
        </row>
        <row r="1949">
          <cell r="BI1949">
            <v>1</v>
          </cell>
        </row>
        <row r="1950">
          <cell r="BI1950">
            <v>6</v>
          </cell>
        </row>
        <row r="1951">
          <cell r="BI1951">
            <v>1</v>
          </cell>
        </row>
        <row r="1952">
          <cell r="BI1952">
            <v>7</v>
          </cell>
        </row>
        <row r="1953">
          <cell r="BI1953">
            <v>4</v>
          </cell>
        </row>
        <row r="1954">
          <cell r="BI1954">
            <v>4</v>
          </cell>
        </row>
        <row r="1955">
          <cell r="BI1955">
            <v>10</v>
          </cell>
        </row>
        <row r="1956">
          <cell r="BI1956">
            <v>3</v>
          </cell>
        </row>
        <row r="1957">
          <cell r="BI1957">
            <v>9</v>
          </cell>
        </row>
        <row r="1958">
          <cell r="BI1958">
            <v>55</v>
          </cell>
        </row>
        <row r="1959">
          <cell r="BI1959">
            <v>38</v>
          </cell>
        </row>
        <row r="1960">
          <cell r="BI1960">
            <v>3</v>
          </cell>
        </row>
        <row r="1961">
          <cell r="BI1961">
            <v>71</v>
          </cell>
        </row>
        <row r="1962">
          <cell r="BI1962">
            <v>13.5</v>
          </cell>
        </row>
        <row r="1963">
          <cell r="BI1963">
            <v>28</v>
          </cell>
        </row>
        <row r="1964">
          <cell r="BI1964">
            <v>24</v>
          </cell>
        </row>
        <row r="1965">
          <cell r="BI1965">
            <v>32</v>
          </cell>
        </row>
        <row r="1966">
          <cell r="BI1966">
            <v>81</v>
          </cell>
        </row>
        <row r="1967">
          <cell r="BI1967">
            <v>42</v>
          </cell>
        </row>
        <row r="1968">
          <cell r="BI1968">
            <v>27</v>
          </cell>
        </row>
        <row r="1969">
          <cell r="BI1969">
            <v>41</v>
          </cell>
        </row>
        <row r="1970">
          <cell r="BI1970">
            <v>95</v>
          </cell>
        </row>
        <row r="1971">
          <cell r="BI1971">
            <v>92</v>
          </cell>
        </row>
        <row r="1972">
          <cell r="BI1972">
            <v>61</v>
          </cell>
        </row>
        <row r="1973">
          <cell r="BI1973">
            <v>124</v>
          </cell>
        </row>
        <row r="1974">
          <cell r="BI1974">
            <v>1</v>
          </cell>
        </row>
        <row r="1975">
          <cell r="BI1975">
            <v>1</v>
          </cell>
        </row>
        <row r="1976">
          <cell r="BI1976">
            <v>4</v>
          </cell>
        </row>
        <row r="1977">
          <cell r="BI1977">
            <v>7</v>
          </cell>
        </row>
        <row r="1978">
          <cell r="BI1978">
            <v>4</v>
          </cell>
        </row>
        <row r="1979">
          <cell r="BI1979">
            <v>47</v>
          </cell>
        </row>
        <row r="1980">
          <cell r="BI1980">
            <v>49</v>
          </cell>
        </row>
        <row r="1981">
          <cell r="BI1981">
            <v>191</v>
          </cell>
        </row>
        <row r="1982">
          <cell r="BI1982">
            <v>6</v>
          </cell>
        </row>
        <row r="1983">
          <cell r="BI1983">
            <v>276</v>
          </cell>
        </row>
        <row r="1984">
          <cell r="BI1984">
            <v>11</v>
          </cell>
        </row>
        <row r="1985">
          <cell r="BI1985">
            <v>9</v>
          </cell>
        </row>
        <row r="1986">
          <cell r="BI1986">
            <v>18</v>
          </cell>
        </row>
        <row r="1987">
          <cell r="BI1987">
            <v>5</v>
          </cell>
        </row>
        <row r="1988">
          <cell r="BI1988">
            <v>5</v>
          </cell>
        </row>
        <row r="1989">
          <cell r="BI1989">
            <v>7</v>
          </cell>
        </row>
        <row r="1990">
          <cell r="BI1990">
            <v>189</v>
          </cell>
        </row>
        <row r="1991">
          <cell r="BI1991">
            <v>3</v>
          </cell>
        </row>
        <row r="1992">
          <cell r="BI1992">
            <v>273</v>
          </cell>
        </row>
        <row r="1993">
          <cell r="BI1993">
            <v>9.5</v>
          </cell>
        </row>
        <row r="1994">
          <cell r="BI1994">
            <v>48</v>
          </cell>
        </row>
        <row r="1995">
          <cell r="BI1995">
            <v>27</v>
          </cell>
        </row>
        <row r="1996">
          <cell r="BI1996">
            <v>35</v>
          </cell>
        </row>
        <row r="1997">
          <cell r="BI1997">
            <v>11</v>
          </cell>
        </row>
        <row r="1998">
          <cell r="BI1998">
            <v>23</v>
          </cell>
        </row>
        <row r="1999">
          <cell r="BI1999">
            <v>2</v>
          </cell>
        </row>
        <row r="2000">
          <cell r="BI2000">
            <v>276</v>
          </cell>
        </row>
        <row r="2001">
          <cell r="BI2001">
            <v>59</v>
          </cell>
        </row>
        <row r="2002">
          <cell r="BI2002">
            <v>6</v>
          </cell>
        </row>
        <row r="2003">
          <cell r="BI2003">
            <v>1.5</v>
          </cell>
        </row>
        <row r="2004">
          <cell r="BI2004">
            <v>64</v>
          </cell>
        </row>
        <row r="2005">
          <cell r="BI2005">
            <v>15</v>
          </cell>
        </row>
        <row r="2006">
          <cell r="BI2006">
            <v>13</v>
          </cell>
        </row>
        <row r="2007">
          <cell r="BI2007">
            <v>3</v>
          </cell>
        </row>
        <row r="2008">
          <cell r="BI2008">
            <v>14</v>
          </cell>
        </row>
        <row r="2009">
          <cell r="BI2009">
            <v>2.5</v>
          </cell>
        </row>
        <row r="2010">
          <cell r="BI2010">
            <v>5</v>
          </cell>
        </row>
        <row r="2011">
          <cell r="BI2011">
            <v>14</v>
          </cell>
        </row>
        <row r="2012">
          <cell r="BI2012">
            <v>1</v>
          </cell>
        </row>
        <row r="2013">
          <cell r="BI2013">
            <v>1</v>
          </cell>
        </row>
        <row r="2014">
          <cell r="BI2014">
            <v>104</v>
          </cell>
        </row>
        <row r="2015">
          <cell r="BI2015">
            <v>25</v>
          </cell>
        </row>
        <row r="2016">
          <cell r="BI2016">
            <v>7</v>
          </cell>
        </row>
        <row r="2017">
          <cell r="BI2017">
            <v>333</v>
          </cell>
        </row>
        <row r="2018">
          <cell r="BI2018">
            <v>12</v>
          </cell>
        </row>
        <row r="2019">
          <cell r="BI2019">
            <v>13</v>
          </cell>
        </row>
        <row r="2020">
          <cell r="BI2020">
            <v>5</v>
          </cell>
        </row>
        <row r="2021">
          <cell r="BI2021">
            <v>2</v>
          </cell>
        </row>
        <row r="2022">
          <cell r="BI2022">
            <v>3</v>
          </cell>
        </row>
        <row r="2023">
          <cell r="BI2023">
            <v>4</v>
          </cell>
        </row>
        <row r="2024">
          <cell r="BI2024">
            <v>8</v>
          </cell>
        </row>
        <row r="2025">
          <cell r="BI2025">
            <v>5</v>
          </cell>
        </row>
        <row r="2026">
          <cell r="BI2026">
            <v>52</v>
          </cell>
        </row>
        <row r="2027">
          <cell r="BI2027">
            <v>5</v>
          </cell>
        </row>
        <row r="2028">
          <cell r="BI2028">
            <v>5.5</v>
          </cell>
        </row>
        <row r="2029">
          <cell r="BI2029">
            <v>6</v>
          </cell>
        </row>
        <row r="2030">
          <cell r="BI2030">
            <v>4</v>
          </cell>
        </row>
        <row r="2031">
          <cell r="BI2031">
            <v>28</v>
          </cell>
        </row>
        <row r="2032">
          <cell r="BI2032">
            <v>11.5</v>
          </cell>
        </row>
        <row r="2033">
          <cell r="BI2033">
            <v>14</v>
          </cell>
        </row>
        <row r="2034">
          <cell r="BI2034">
            <v>18.5</v>
          </cell>
        </row>
        <row r="2035">
          <cell r="BI2035">
            <v>90</v>
          </cell>
        </row>
        <row r="2036">
          <cell r="BI2036">
            <v>15.5</v>
          </cell>
        </row>
        <row r="2037">
          <cell r="BI2037">
            <v>23</v>
          </cell>
        </row>
        <row r="2038">
          <cell r="BI2038">
            <v>6</v>
          </cell>
        </row>
        <row r="2039">
          <cell r="BI2039">
            <v>7</v>
          </cell>
        </row>
        <row r="2040">
          <cell r="BI2040">
            <v>5</v>
          </cell>
        </row>
        <row r="2041">
          <cell r="BI2041">
            <v>6</v>
          </cell>
        </row>
        <row r="2042">
          <cell r="BI2042">
            <v>28</v>
          </cell>
        </row>
        <row r="2043">
          <cell r="BI2043">
            <v>5</v>
          </cell>
        </row>
        <row r="2044">
          <cell r="BI2044">
            <v>2</v>
          </cell>
        </row>
        <row r="2045">
          <cell r="BI2045">
            <v>2</v>
          </cell>
        </row>
        <row r="2046">
          <cell r="BI2046">
            <v>2</v>
          </cell>
        </row>
        <row r="2047">
          <cell r="BI2047">
            <v>1</v>
          </cell>
        </row>
        <row r="2048">
          <cell r="BI2048">
            <v>1</v>
          </cell>
        </row>
        <row r="2049">
          <cell r="BI2049">
            <v>1</v>
          </cell>
        </row>
        <row r="2050">
          <cell r="BI2050">
            <v>5</v>
          </cell>
        </row>
        <row r="2051">
          <cell r="BI2051">
            <v>3</v>
          </cell>
        </row>
        <row r="2052">
          <cell r="BI2052">
            <v>118</v>
          </cell>
        </row>
        <row r="2053">
          <cell r="BI2053">
            <v>3</v>
          </cell>
        </row>
        <row r="2054">
          <cell r="BI2054">
            <v>26</v>
          </cell>
        </row>
        <row r="2055">
          <cell r="BI2055">
            <v>5</v>
          </cell>
        </row>
        <row r="2056">
          <cell r="BI2056">
            <v>1</v>
          </cell>
        </row>
        <row r="2057">
          <cell r="BI2057">
            <v>2</v>
          </cell>
        </row>
        <row r="2058">
          <cell r="BI2058">
            <v>1</v>
          </cell>
        </row>
        <row r="2059">
          <cell r="BI2059">
            <v>36</v>
          </cell>
        </row>
        <row r="2060">
          <cell r="BI2060">
            <v>27.5</v>
          </cell>
        </row>
        <row r="2061">
          <cell r="BI2061">
            <v>8</v>
          </cell>
        </row>
        <row r="2062">
          <cell r="BI2062">
            <v>5.5</v>
          </cell>
        </row>
        <row r="2063">
          <cell r="BI2063">
            <v>29</v>
          </cell>
        </row>
        <row r="2064">
          <cell r="BI2064">
            <v>10.5</v>
          </cell>
        </row>
        <row r="2065">
          <cell r="BI2065">
            <v>26</v>
          </cell>
        </row>
        <row r="2066">
          <cell r="BI2066">
            <v>19</v>
          </cell>
        </row>
        <row r="2067">
          <cell r="BI2067">
            <v>10</v>
          </cell>
        </row>
        <row r="2068">
          <cell r="BI2068">
            <v>10</v>
          </cell>
        </row>
        <row r="2069">
          <cell r="BI2069">
            <v>9</v>
          </cell>
        </row>
        <row r="2070">
          <cell r="BI2070">
            <v>27</v>
          </cell>
        </row>
        <row r="2071">
          <cell r="BI2071">
            <v>14.5</v>
          </cell>
        </row>
        <row r="2072">
          <cell r="BI2072">
            <v>7</v>
          </cell>
        </row>
        <row r="2073">
          <cell r="BI2073">
            <v>7</v>
          </cell>
        </row>
        <row r="2074">
          <cell r="BI2074">
            <v>9</v>
          </cell>
        </row>
        <row r="2075">
          <cell r="BI2075">
            <v>24</v>
          </cell>
        </row>
        <row r="2076">
          <cell r="BI2076">
            <v>39</v>
          </cell>
        </row>
        <row r="2077">
          <cell r="BI2077">
            <v>103</v>
          </cell>
        </row>
        <row r="2078">
          <cell r="BI2078">
            <v>22</v>
          </cell>
        </row>
        <row r="2079">
          <cell r="BI2079">
            <v>11</v>
          </cell>
        </row>
        <row r="2080">
          <cell r="BI2080">
            <v>3</v>
          </cell>
        </row>
        <row r="2081">
          <cell r="BI2081">
            <v>9</v>
          </cell>
        </row>
        <row r="2082">
          <cell r="BI2082">
            <v>30.5</v>
          </cell>
        </row>
        <row r="2083">
          <cell r="BI2083">
            <v>41</v>
          </cell>
        </row>
        <row r="2084">
          <cell r="BI2084">
            <v>35</v>
          </cell>
        </row>
        <row r="2085">
          <cell r="BI2085">
            <v>36</v>
          </cell>
        </row>
        <row r="2086">
          <cell r="BI2086">
            <v>17</v>
          </cell>
        </row>
        <row r="2087">
          <cell r="BI2087">
            <v>300</v>
          </cell>
        </row>
        <row r="2088">
          <cell r="BI2088">
            <v>2</v>
          </cell>
        </row>
        <row r="2089">
          <cell r="BI2089">
            <v>31</v>
          </cell>
        </row>
        <row r="2090">
          <cell r="BI2090">
            <v>104</v>
          </cell>
        </row>
        <row r="2091">
          <cell r="BI2091">
            <v>43</v>
          </cell>
        </row>
        <row r="2092">
          <cell r="BI2092">
            <v>9</v>
          </cell>
        </row>
        <row r="2093">
          <cell r="BI2093">
            <v>9</v>
          </cell>
        </row>
        <row r="2094">
          <cell r="BI2094">
            <v>37</v>
          </cell>
        </row>
        <row r="2095">
          <cell r="BI2095">
            <v>43</v>
          </cell>
        </row>
        <row r="2096">
          <cell r="BI2096">
            <v>62</v>
          </cell>
        </row>
        <row r="2097">
          <cell r="BI2097">
            <v>30</v>
          </cell>
        </row>
        <row r="2098">
          <cell r="BI2098">
            <v>50</v>
          </cell>
        </row>
        <row r="2099">
          <cell r="BI2099">
            <v>4</v>
          </cell>
        </row>
        <row r="2100">
          <cell r="BI2100">
            <v>40</v>
          </cell>
        </row>
        <row r="2101">
          <cell r="BI2101">
            <v>37</v>
          </cell>
        </row>
        <row r="2102">
          <cell r="BI2102">
            <v>57</v>
          </cell>
        </row>
        <row r="2103">
          <cell r="BI2103">
            <v>1.5</v>
          </cell>
        </row>
        <row r="2104">
          <cell r="BI2104">
            <v>1</v>
          </cell>
        </row>
        <row r="2105">
          <cell r="BI2105">
            <v>1</v>
          </cell>
        </row>
        <row r="2106">
          <cell r="BI2106">
            <v>5</v>
          </cell>
        </row>
        <row r="2107">
          <cell r="BI2107">
            <v>5</v>
          </cell>
        </row>
        <row r="2108">
          <cell r="BI2108">
            <v>9</v>
          </cell>
        </row>
        <row r="2109">
          <cell r="BI2109">
            <v>5</v>
          </cell>
        </row>
        <row r="2110">
          <cell r="BI2110">
            <v>47</v>
          </cell>
        </row>
        <row r="2111">
          <cell r="BI2111">
            <v>25</v>
          </cell>
        </row>
        <row r="2112">
          <cell r="BI2112">
            <v>36</v>
          </cell>
        </row>
        <row r="2113">
          <cell r="BI2113">
            <v>28</v>
          </cell>
        </row>
        <row r="2114">
          <cell r="BI2114">
            <v>1</v>
          </cell>
        </row>
        <row r="2115">
          <cell r="BI2115">
            <v>87</v>
          </cell>
        </row>
        <row r="2116">
          <cell r="BI2116">
            <v>32</v>
          </cell>
        </row>
        <row r="2117">
          <cell r="BI2117">
            <v>3</v>
          </cell>
        </row>
        <row r="2118">
          <cell r="BI2118">
            <v>3</v>
          </cell>
        </row>
        <row r="2119">
          <cell r="BI2119">
            <v>24</v>
          </cell>
        </row>
        <row r="2120">
          <cell r="BI2120">
            <v>3</v>
          </cell>
        </row>
        <row r="2121">
          <cell r="BI2121">
            <v>40</v>
          </cell>
        </row>
        <row r="2122">
          <cell r="BI2122">
            <v>3</v>
          </cell>
        </row>
        <row r="2123">
          <cell r="BI2123">
            <v>3</v>
          </cell>
        </row>
        <row r="2124">
          <cell r="BI2124">
            <v>6</v>
          </cell>
        </row>
        <row r="2125">
          <cell r="BI2125">
            <v>11</v>
          </cell>
        </row>
        <row r="2126">
          <cell r="BI2126">
            <v>25</v>
          </cell>
        </row>
        <row r="2127">
          <cell r="BI2127">
            <v>10</v>
          </cell>
        </row>
        <row r="2128">
          <cell r="BI2128">
            <v>19</v>
          </cell>
        </row>
        <row r="2129">
          <cell r="BI2129">
            <v>10</v>
          </cell>
        </row>
        <row r="2130">
          <cell r="BI2130">
            <v>33</v>
          </cell>
        </row>
        <row r="2131">
          <cell r="BI2131">
            <v>1</v>
          </cell>
        </row>
        <row r="2132">
          <cell r="BI2132">
            <v>18.5</v>
          </cell>
        </row>
        <row r="2133">
          <cell r="BI2133">
            <v>34.5</v>
          </cell>
        </row>
        <row r="2134">
          <cell r="BI2134">
            <v>24</v>
          </cell>
        </row>
        <row r="2135">
          <cell r="BI2135">
            <v>3.5</v>
          </cell>
        </row>
        <row r="2136">
          <cell r="BI2136">
            <v>4</v>
          </cell>
        </row>
        <row r="2137">
          <cell r="BI2137">
            <v>1</v>
          </cell>
        </row>
        <row r="2138">
          <cell r="BI2138">
            <v>12.5</v>
          </cell>
        </row>
        <row r="2139">
          <cell r="BI2139">
            <v>9</v>
          </cell>
        </row>
        <row r="2140">
          <cell r="BI2140">
            <v>8</v>
          </cell>
        </row>
        <row r="2141">
          <cell r="BI2141">
            <v>8</v>
          </cell>
        </row>
        <row r="2142">
          <cell r="BI2142">
            <v>3.5</v>
          </cell>
        </row>
        <row r="2143">
          <cell r="BI2143">
            <v>1</v>
          </cell>
        </row>
        <row r="2144">
          <cell r="BI2144">
            <v>2.5</v>
          </cell>
        </row>
        <row r="2145">
          <cell r="BI2145">
            <v>2</v>
          </cell>
        </row>
        <row r="2146">
          <cell r="BI2146">
            <v>4</v>
          </cell>
        </row>
        <row r="2147">
          <cell r="BI2147">
            <v>1</v>
          </cell>
        </row>
        <row r="2148">
          <cell r="BI2148">
            <v>3</v>
          </cell>
        </row>
        <row r="2149">
          <cell r="BI2149">
            <v>3.5</v>
          </cell>
        </row>
        <row r="2150">
          <cell r="BI2150">
            <v>5</v>
          </cell>
        </row>
        <row r="2151">
          <cell r="BI2151">
            <v>5.5</v>
          </cell>
        </row>
        <row r="2152">
          <cell r="BI2152">
            <v>4</v>
          </cell>
        </row>
        <row r="2153">
          <cell r="BI2153">
            <v>3</v>
          </cell>
        </row>
        <row r="2154">
          <cell r="BI2154">
            <v>3.5</v>
          </cell>
        </row>
        <row r="2155">
          <cell r="BI2155">
            <v>2</v>
          </cell>
        </row>
        <row r="2156">
          <cell r="BI2156">
            <v>1</v>
          </cell>
        </row>
        <row r="2157">
          <cell r="BI2157">
            <v>1</v>
          </cell>
        </row>
        <row r="2158">
          <cell r="BI2158">
            <v>10</v>
          </cell>
        </row>
        <row r="2159">
          <cell r="BI2159">
            <v>16</v>
          </cell>
        </row>
        <row r="2160">
          <cell r="BI2160">
            <v>5</v>
          </cell>
        </row>
        <row r="2161">
          <cell r="BI2161">
            <v>6</v>
          </cell>
        </row>
        <row r="2162">
          <cell r="BI2162">
            <v>4</v>
          </cell>
        </row>
        <row r="2163">
          <cell r="BI2163">
            <v>6</v>
          </cell>
        </row>
        <row r="2164">
          <cell r="BI2164">
            <v>18</v>
          </cell>
        </row>
        <row r="2165">
          <cell r="BI2165">
            <v>9</v>
          </cell>
        </row>
        <row r="2166">
          <cell r="BI2166">
            <v>12.5</v>
          </cell>
        </row>
        <row r="2167">
          <cell r="BI2167">
            <v>6</v>
          </cell>
        </row>
        <row r="2168">
          <cell r="BI2168">
            <v>13</v>
          </cell>
        </row>
        <row r="2169">
          <cell r="BI2169">
            <v>13</v>
          </cell>
        </row>
        <row r="2170">
          <cell r="BI2170">
            <v>6</v>
          </cell>
        </row>
        <row r="2171">
          <cell r="BI2171">
            <v>3</v>
          </cell>
        </row>
        <row r="2172">
          <cell r="BI2172">
            <v>2</v>
          </cell>
        </row>
        <row r="2173">
          <cell r="BI2173">
            <v>23</v>
          </cell>
        </row>
        <row r="2174">
          <cell r="BI2174">
            <v>12</v>
          </cell>
        </row>
        <row r="2175">
          <cell r="BI2175">
            <v>1</v>
          </cell>
        </row>
        <row r="2176">
          <cell r="BI2176">
            <v>3</v>
          </cell>
        </row>
        <row r="2177">
          <cell r="BI2177">
            <v>32</v>
          </cell>
        </row>
        <row r="2178">
          <cell r="BI2178">
            <v>4</v>
          </cell>
        </row>
        <row r="2179">
          <cell r="BI2179">
            <v>13</v>
          </cell>
        </row>
        <row r="2180">
          <cell r="BI2180">
            <v>3</v>
          </cell>
        </row>
        <row r="2181">
          <cell r="BI2181">
            <v>17</v>
          </cell>
        </row>
        <row r="2182">
          <cell r="BI2182">
            <v>3</v>
          </cell>
        </row>
        <row r="2183">
          <cell r="BI2183">
            <v>5.5</v>
          </cell>
        </row>
        <row r="2184">
          <cell r="BI2184">
            <v>7</v>
          </cell>
        </row>
        <row r="2185">
          <cell r="BI2185">
            <v>1.5</v>
          </cell>
        </row>
        <row r="2186">
          <cell r="BI2186">
            <v>3</v>
          </cell>
        </row>
        <row r="2187">
          <cell r="BI2187">
            <v>1</v>
          </cell>
        </row>
        <row r="2188">
          <cell r="BI2188">
            <v>11</v>
          </cell>
        </row>
        <row r="2189">
          <cell r="BI2189">
            <v>9</v>
          </cell>
        </row>
        <row r="2190">
          <cell r="BI2190">
            <v>5</v>
          </cell>
        </row>
        <row r="2191">
          <cell r="BI2191">
            <v>40.5</v>
          </cell>
        </row>
        <row r="2192">
          <cell r="BI2192">
            <v>8</v>
          </cell>
        </row>
        <row r="2193">
          <cell r="BI2193">
            <v>1</v>
          </cell>
        </row>
        <row r="2194">
          <cell r="BI2194">
            <v>6</v>
          </cell>
        </row>
        <row r="2195">
          <cell r="BI2195">
            <v>2</v>
          </cell>
        </row>
        <row r="2196">
          <cell r="BI2196">
            <v>3</v>
          </cell>
        </row>
        <row r="2197">
          <cell r="BI2197">
            <v>4</v>
          </cell>
        </row>
        <row r="2198">
          <cell r="BI2198">
            <v>4</v>
          </cell>
        </row>
        <row r="2199">
          <cell r="BI2199">
            <v>10.5</v>
          </cell>
        </row>
        <row r="2200">
          <cell r="BI2200">
            <v>1</v>
          </cell>
        </row>
        <row r="2201">
          <cell r="BI2201">
            <v>23</v>
          </cell>
        </row>
        <row r="2202">
          <cell r="BI2202">
            <v>3</v>
          </cell>
        </row>
        <row r="2203">
          <cell r="BI2203">
            <v>11.5</v>
          </cell>
        </row>
        <row r="2204">
          <cell r="BI2204">
            <v>33</v>
          </cell>
        </row>
        <row r="2205">
          <cell r="BI2205">
            <v>7</v>
          </cell>
        </row>
        <row r="2206">
          <cell r="BI2206">
            <v>52</v>
          </cell>
        </row>
        <row r="2207">
          <cell r="BI2207">
            <v>1</v>
          </cell>
        </row>
        <row r="2208">
          <cell r="BI2208">
            <v>79</v>
          </cell>
        </row>
        <row r="2209">
          <cell r="BI2209">
            <v>41</v>
          </cell>
        </row>
        <row r="2210">
          <cell r="BI2210">
            <v>1</v>
          </cell>
        </row>
        <row r="2211">
          <cell r="BI2211">
            <v>4</v>
          </cell>
        </row>
        <row r="2212">
          <cell r="BI2212">
            <v>31</v>
          </cell>
        </row>
        <row r="2213">
          <cell r="BI2213">
            <v>24</v>
          </cell>
        </row>
        <row r="2214">
          <cell r="BI2214">
            <v>89</v>
          </cell>
        </row>
        <row r="2215">
          <cell r="BI2215">
            <v>2</v>
          </cell>
        </row>
        <row r="2216">
          <cell r="BI2216">
            <v>36</v>
          </cell>
        </row>
        <row r="2217">
          <cell r="BI2217">
            <v>16</v>
          </cell>
        </row>
        <row r="2218">
          <cell r="BI2218">
            <v>2</v>
          </cell>
        </row>
        <row r="2219">
          <cell r="BI2219">
            <v>5</v>
          </cell>
        </row>
        <row r="2220">
          <cell r="BI2220">
            <v>2</v>
          </cell>
        </row>
        <row r="2221">
          <cell r="BI2221">
            <v>10</v>
          </cell>
        </row>
        <row r="2222">
          <cell r="BI2222">
            <v>45</v>
          </cell>
        </row>
        <row r="2223">
          <cell r="BI2223">
            <v>15</v>
          </cell>
        </row>
        <row r="2224">
          <cell r="BI2224">
            <v>3</v>
          </cell>
        </row>
        <row r="2225">
          <cell r="BI2225">
            <v>14</v>
          </cell>
        </row>
        <row r="2226">
          <cell r="BI2226">
            <v>9</v>
          </cell>
        </row>
        <row r="2227">
          <cell r="BI2227">
            <v>11</v>
          </cell>
        </row>
        <row r="2228">
          <cell r="BI2228">
            <v>10</v>
          </cell>
        </row>
        <row r="2229">
          <cell r="BI2229">
            <v>2</v>
          </cell>
        </row>
        <row r="2230">
          <cell r="BI2230">
            <v>6</v>
          </cell>
        </row>
        <row r="2231">
          <cell r="BI2231">
            <v>24</v>
          </cell>
        </row>
        <row r="2232">
          <cell r="BI2232">
            <v>8</v>
          </cell>
        </row>
        <row r="2233">
          <cell r="BI2233">
            <v>17</v>
          </cell>
        </row>
        <row r="2234">
          <cell r="BI2234">
            <v>73</v>
          </cell>
        </row>
        <row r="2235">
          <cell r="BI2235">
            <v>5.5</v>
          </cell>
        </row>
        <row r="2236">
          <cell r="BI2236">
            <v>7</v>
          </cell>
        </row>
        <row r="2237">
          <cell r="BI2237">
            <v>14</v>
          </cell>
        </row>
        <row r="2238">
          <cell r="BI2238">
            <v>7</v>
          </cell>
        </row>
        <row r="2239">
          <cell r="BI2239">
            <v>9</v>
          </cell>
        </row>
        <row r="2240">
          <cell r="BI2240">
            <v>2</v>
          </cell>
        </row>
        <row r="2241">
          <cell r="BI2241">
            <v>12</v>
          </cell>
        </row>
        <row r="2242">
          <cell r="BI2242">
            <v>2</v>
          </cell>
        </row>
        <row r="2243">
          <cell r="BI2243">
            <v>2</v>
          </cell>
        </row>
        <row r="2244">
          <cell r="BI2244">
            <v>1</v>
          </cell>
        </row>
        <row r="2245">
          <cell r="BI2245">
            <v>20</v>
          </cell>
        </row>
        <row r="2246">
          <cell r="BI2246">
            <v>2</v>
          </cell>
        </row>
        <row r="2247">
          <cell r="BI2247">
            <v>1</v>
          </cell>
        </row>
        <row r="2248">
          <cell r="BI2248">
            <v>1</v>
          </cell>
        </row>
        <row r="2249">
          <cell r="BI2249">
            <v>21</v>
          </cell>
        </row>
        <row r="2250">
          <cell r="BI2250">
            <v>41</v>
          </cell>
        </row>
        <row r="2251">
          <cell r="BI2251">
            <v>9</v>
          </cell>
        </row>
        <row r="2252">
          <cell r="BI2252">
            <v>3</v>
          </cell>
        </row>
        <row r="2253">
          <cell r="BI2253">
            <v>4</v>
          </cell>
        </row>
        <row r="2254">
          <cell r="BI2254">
            <v>4</v>
          </cell>
        </row>
        <row r="2255">
          <cell r="BI2255">
            <v>1</v>
          </cell>
        </row>
        <row r="2256">
          <cell r="BI2256">
            <v>25</v>
          </cell>
        </row>
        <row r="2257">
          <cell r="BI2257">
            <v>25</v>
          </cell>
        </row>
        <row r="2258">
          <cell r="BI2258">
            <v>1</v>
          </cell>
        </row>
        <row r="2259">
          <cell r="BI2259">
            <v>44</v>
          </cell>
        </row>
        <row r="2260">
          <cell r="BI2260">
            <v>43</v>
          </cell>
        </row>
        <row r="2261">
          <cell r="BI2261">
            <v>34</v>
          </cell>
        </row>
        <row r="2262">
          <cell r="BI2262">
            <v>63</v>
          </cell>
        </row>
        <row r="2263">
          <cell r="BI2263">
            <v>15</v>
          </cell>
        </row>
        <row r="2264">
          <cell r="BI2264">
            <v>21</v>
          </cell>
        </row>
        <row r="2265">
          <cell r="BI2265">
            <v>11</v>
          </cell>
        </row>
        <row r="2266">
          <cell r="BI2266">
            <v>32</v>
          </cell>
        </row>
        <row r="2267">
          <cell r="BI2267">
            <v>33</v>
          </cell>
        </row>
        <row r="2268">
          <cell r="BI2268">
            <v>9</v>
          </cell>
        </row>
        <row r="2269">
          <cell r="BI2269">
            <v>1</v>
          </cell>
        </row>
        <row r="2270">
          <cell r="BI2270">
            <v>2</v>
          </cell>
        </row>
        <row r="2271">
          <cell r="BI2271">
            <v>37</v>
          </cell>
        </row>
        <row r="2272">
          <cell r="BI2272">
            <v>18</v>
          </cell>
        </row>
        <row r="2273">
          <cell r="BI2273">
            <v>18</v>
          </cell>
        </row>
        <row r="2274">
          <cell r="BI2274">
            <v>3</v>
          </cell>
        </row>
        <row r="2275">
          <cell r="BI2275">
            <v>11</v>
          </cell>
        </row>
        <row r="2276">
          <cell r="BI2276">
            <v>2</v>
          </cell>
        </row>
        <row r="2277">
          <cell r="BI2277">
            <v>60</v>
          </cell>
        </row>
        <row r="2278">
          <cell r="BI2278">
            <v>6.5</v>
          </cell>
        </row>
        <row r="2279">
          <cell r="BI2279">
            <v>3</v>
          </cell>
        </row>
        <row r="2280">
          <cell r="BI2280">
            <v>43</v>
          </cell>
        </row>
        <row r="2281">
          <cell r="BI2281">
            <v>18</v>
          </cell>
        </row>
        <row r="2282">
          <cell r="BI2282">
            <v>91</v>
          </cell>
        </row>
        <row r="2283">
          <cell r="BI2283">
            <v>30</v>
          </cell>
        </row>
        <row r="2284">
          <cell r="BI2284">
            <v>3</v>
          </cell>
        </row>
        <row r="2285">
          <cell r="BI2285">
            <v>10</v>
          </cell>
        </row>
        <row r="2286">
          <cell r="BI2286">
            <v>16</v>
          </cell>
        </row>
        <row r="2287">
          <cell r="BI2287">
            <v>21</v>
          </cell>
        </row>
        <row r="2288">
          <cell r="BI2288">
            <v>5</v>
          </cell>
        </row>
        <row r="2289">
          <cell r="BI2289">
            <v>9</v>
          </cell>
        </row>
        <row r="2290">
          <cell r="BI2290">
            <v>6</v>
          </cell>
        </row>
        <row r="2291">
          <cell r="BI2291">
            <v>2</v>
          </cell>
        </row>
        <row r="2292">
          <cell r="BI2292">
            <v>15</v>
          </cell>
        </row>
        <row r="2293">
          <cell r="BI2293">
            <v>22</v>
          </cell>
        </row>
        <row r="2294">
          <cell r="BI2294">
            <v>49</v>
          </cell>
        </row>
        <row r="2295">
          <cell r="BI2295">
            <v>23</v>
          </cell>
        </row>
        <row r="2296">
          <cell r="BI2296">
            <v>31</v>
          </cell>
        </row>
        <row r="2297">
          <cell r="BI2297">
            <v>3</v>
          </cell>
        </row>
        <row r="2298">
          <cell r="BI2298">
            <v>5</v>
          </cell>
        </row>
        <row r="2299">
          <cell r="BI2299">
            <v>6</v>
          </cell>
        </row>
        <row r="2300">
          <cell r="BI2300">
            <v>13</v>
          </cell>
        </row>
        <row r="2301">
          <cell r="BI2301">
            <v>17</v>
          </cell>
        </row>
        <row r="2302">
          <cell r="BI2302">
            <v>32</v>
          </cell>
        </row>
        <row r="2303">
          <cell r="BI2303">
            <v>13</v>
          </cell>
        </row>
        <row r="2304">
          <cell r="BI2304">
            <v>32</v>
          </cell>
        </row>
        <row r="2305">
          <cell r="BI2305">
            <v>4</v>
          </cell>
        </row>
        <row r="2306">
          <cell r="BI2306">
            <v>40</v>
          </cell>
        </row>
        <row r="2307">
          <cell r="BI2307">
            <v>21</v>
          </cell>
        </row>
        <row r="2308">
          <cell r="BI2308">
            <v>12</v>
          </cell>
        </row>
        <row r="2309">
          <cell r="BI2309">
            <v>2</v>
          </cell>
        </row>
        <row r="2310">
          <cell r="BI2310">
            <v>4</v>
          </cell>
        </row>
        <row r="2311">
          <cell r="BI2311">
            <v>1.5</v>
          </cell>
        </row>
        <row r="2312">
          <cell r="BI2312">
            <v>5.5</v>
          </cell>
        </row>
        <row r="2313">
          <cell r="BI2313">
            <v>8</v>
          </cell>
        </row>
        <row r="2314">
          <cell r="BI2314">
            <v>6</v>
          </cell>
        </row>
        <row r="2315">
          <cell r="BI2315">
            <v>8</v>
          </cell>
        </row>
        <row r="2316">
          <cell r="BI2316">
            <v>7</v>
          </cell>
        </row>
        <row r="2317">
          <cell r="BI2317">
            <v>11</v>
          </cell>
        </row>
        <row r="2318">
          <cell r="BI2318">
            <v>6</v>
          </cell>
        </row>
        <row r="2319">
          <cell r="BI2319">
            <v>1</v>
          </cell>
        </row>
        <row r="2320">
          <cell r="BI2320">
            <v>4.5</v>
          </cell>
        </row>
        <row r="2321">
          <cell r="BI2321">
            <v>6</v>
          </cell>
        </row>
        <row r="2322">
          <cell r="BI2322">
            <v>1</v>
          </cell>
        </row>
        <row r="2323">
          <cell r="BI2323">
            <v>3</v>
          </cell>
        </row>
        <row r="2324">
          <cell r="BI2324">
            <v>0.5</v>
          </cell>
        </row>
        <row r="2325">
          <cell r="BI2325">
            <v>11</v>
          </cell>
        </row>
        <row r="2326">
          <cell r="BI2326">
            <v>4</v>
          </cell>
        </row>
        <row r="2327">
          <cell r="BI2327">
            <v>16</v>
          </cell>
        </row>
        <row r="2328">
          <cell r="BI2328">
            <v>7.5</v>
          </cell>
        </row>
        <row r="2329">
          <cell r="BI2329">
            <v>2</v>
          </cell>
        </row>
        <row r="2330">
          <cell r="BI2330">
            <v>4</v>
          </cell>
        </row>
        <row r="2331">
          <cell r="BI2331">
            <v>26</v>
          </cell>
        </row>
        <row r="2332">
          <cell r="BI2332">
            <v>12</v>
          </cell>
        </row>
        <row r="2333">
          <cell r="BI2333">
            <v>4</v>
          </cell>
        </row>
        <row r="2334">
          <cell r="BI2334">
            <v>1</v>
          </cell>
        </row>
        <row r="2335">
          <cell r="BI2335">
            <v>2</v>
          </cell>
        </row>
        <row r="2336">
          <cell r="BI2336">
            <v>3</v>
          </cell>
        </row>
        <row r="2337">
          <cell r="BI2337">
            <v>3.5</v>
          </cell>
        </row>
        <row r="2338">
          <cell r="BI2338">
            <v>3.5</v>
          </cell>
        </row>
        <row r="2339">
          <cell r="BI2339">
            <v>2.5</v>
          </cell>
        </row>
        <row r="2340">
          <cell r="BI2340">
            <v>4.5</v>
          </cell>
        </row>
        <row r="2341">
          <cell r="BI2341">
            <v>9.5</v>
          </cell>
        </row>
        <row r="2342">
          <cell r="BI2342">
            <v>1</v>
          </cell>
        </row>
        <row r="2343">
          <cell r="BI2343">
            <v>1</v>
          </cell>
        </row>
        <row r="2344">
          <cell r="BI2344">
            <v>1</v>
          </cell>
        </row>
        <row r="2345">
          <cell r="BI2345">
            <v>34</v>
          </cell>
        </row>
        <row r="2346">
          <cell r="BI2346">
            <v>18</v>
          </cell>
        </row>
        <row r="2347">
          <cell r="BI2347">
            <v>7</v>
          </cell>
        </row>
        <row r="2348">
          <cell r="BI2348">
            <v>83</v>
          </cell>
        </row>
        <row r="2349">
          <cell r="BI2349">
            <v>235</v>
          </cell>
        </row>
        <row r="2350">
          <cell r="BI2350">
            <v>13</v>
          </cell>
        </row>
        <row r="2351">
          <cell r="BI2351">
            <v>8</v>
          </cell>
        </row>
        <row r="2352">
          <cell r="BI2352">
            <v>14</v>
          </cell>
        </row>
        <row r="2353">
          <cell r="BI2353">
            <v>54</v>
          </cell>
        </row>
        <row r="2354">
          <cell r="BI2354">
            <v>76</v>
          </cell>
        </row>
        <row r="2355">
          <cell r="BI2355">
            <v>4</v>
          </cell>
        </row>
        <row r="2356">
          <cell r="BI2356">
            <v>1</v>
          </cell>
        </row>
        <row r="2357">
          <cell r="BI2357">
            <v>1</v>
          </cell>
        </row>
        <row r="2358">
          <cell r="BI2358">
            <v>16</v>
          </cell>
        </row>
        <row r="2359">
          <cell r="BI2359">
            <v>6</v>
          </cell>
        </row>
        <row r="2360">
          <cell r="BI2360">
            <v>28</v>
          </cell>
        </row>
        <row r="2361">
          <cell r="BI2361">
            <v>5</v>
          </cell>
        </row>
        <row r="2362">
          <cell r="BI2362">
            <v>3.5</v>
          </cell>
        </row>
        <row r="2363">
          <cell r="BI2363">
            <v>8</v>
          </cell>
        </row>
        <row r="2364">
          <cell r="BI2364">
            <v>9</v>
          </cell>
        </row>
        <row r="2365">
          <cell r="BI2365">
            <v>7</v>
          </cell>
        </row>
        <row r="2366">
          <cell r="BI2366">
            <v>1</v>
          </cell>
        </row>
        <row r="2367">
          <cell r="BI2367">
            <v>3</v>
          </cell>
        </row>
        <row r="2368">
          <cell r="BI2368">
            <v>15</v>
          </cell>
        </row>
        <row r="2369">
          <cell r="BI2369">
            <v>23</v>
          </cell>
        </row>
        <row r="2370">
          <cell r="BI2370">
            <v>2</v>
          </cell>
        </row>
        <row r="2371">
          <cell r="BI2371">
            <v>32</v>
          </cell>
        </row>
        <row r="2372">
          <cell r="BI2372">
            <v>10</v>
          </cell>
        </row>
        <row r="2373">
          <cell r="BI2373">
            <v>11</v>
          </cell>
        </row>
        <row r="2374">
          <cell r="BI2374">
            <v>27</v>
          </cell>
        </row>
        <row r="2375">
          <cell r="BI2375">
            <v>13</v>
          </cell>
        </row>
        <row r="2376">
          <cell r="BI2376">
            <v>6</v>
          </cell>
        </row>
        <row r="2377">
          <cell r="BI2377">
            <v>29</v>
          </cell>
        </row>
        <row r="2378">
          <cell r="BI2378">
            <v>5</v>
          </cell>
        </row>
        <row r="2379">
          <cell r="BI2379">
            <v>10</v>
          </cell>
        </row>
        <row r="2380">
          <cell r="BI2380">
            <v>7</v>
          </cell>
        </row>
        <row r="2381">
          <cell r="BI2381">
            <v>3</v>
          </cell>
        </row>
        <row r="2382">
          <cell r="BI2382">
            <v>19</v>
          </cell>
        </row>
        <row r="2383">
          <cell r="BI2383">
            <v>18</v>
          </cell>
        </row>
        <row r="2384">
          <cell r="BI2384">
            <v>2</v>
          </cell>
        </row>
        <row r="2385">
          <cell r="BI2385">
            <v>2</v>
          </cell>
        </row>
        <row r="2386">
          <cell r="BI2386">
            <v>4</v>
          </cell>
        </row>
        <row r="2387">
          <cell r="BI2387">
            <v>5</v>
          </cell>
        </row>
        <row r="2388">
          <cell r="BI2388">
            <v>7</v>
          </cell>
        </row>
        <row r="2389">
          <cell r="BI2389">
            <v>5</v>
          </cell>
        </row>
        <row r="2390">
          <cell r="BI2390">
            <v>12</v>
          </cell>
        </row>
        <row r="2391">
          <cell r="BI2391">
            <v>1</v>
          </cell>
        </row>
        <row r="2392">
          <cell r="BI2392">
            <v>19.5</v>
          </cell>
        </row>
        <row r="2393">
          <cell r="BI2393">
            <v>4</v>
          </cell>
        </row>
        <row r="2394">
          <cell r="BI2394">
            <v>9.5</v>
          </cell>
        </row>
        <row r="2395">
          <cell r="BI2395">
            <v>7.5</v>
          </cell>
        </row>
        <row r="2396">
          <cell r="BI2396">
            <v>5</v>
          </cell>
        </row>
        <row r="2397">
          <cell r="BI2397">
            <v>2.5</v>
          </cell>
        </row>
        <row r="2398">
          <cell r="BI2398">
            <v>28</v>
          </cell>
        </row>
        <row r="2399">
          <cell r="BI2399">
            <v>3.5</v>
          </cell>
        </row>
        <row r="2400">
          <cell r="BI2400">
            <v>1</v>
          </cell>
        </row>
        <row r="2401">
          <cell r="BI2401">
            <v>9</v>
          </cell>
        </row>
        <row r="2402">
          <cell r="BI2402">
            <v>77</v>
          </cell>
        </row>
        <row r="2403">
          <cell r="BI2403">
            <v>192</v>
          </cell>
        </row>
        <row r="2404">
          <cell r="BI2404">
            <v>18</v>
          </cell>
        </row>
        <row r="2405">
          <cell r="BI2405">
            <v>4</v>
          </cell>
        </row>
        <row r="2406">
          <cell r="BI2406">
            <v>1</v>
          </cell>
        </row>
        <row r="2407">
          <cell r="BI2407">
            <v>1</v>
          </cell>
        </row>
        <row r="2408">
          <cell r="BI2408">
            <v>15</v>
          </cell>
        </row>
        <row r="2409">
          <cell r="BI2409">
            <v>8</v>
          </cell>
        </row>
        <row r="2410">
          <cell r="BI2410">
            <v>8</v>
          </cell>
        </row>
        <row r="2411">
          <cell r="BI2411">
            <v>12</v>
          </cell>
        </row>
        <row r="2412">
          <cell r="BI2412">
            <v>7</v>
          </cell>
        </row>
        <row r="2413">
          <cell r="BI2413">
            <v>2.5</v>
          </cell>
        </row>
        <row r="2414">
          <cell r="BI2414">
            <v>5.5</v>
          </cell>
        </row>
        <row r="2415">
          <cell r="BI2415">
            <v>13</v>
          </cell>
        </row>
        <row r="2416">
          <cell r="BI2416">
            <v>27</v>
          </cell>
        </row>
        <row r="2417">
          <cell r="BI2417">
            <v>5.5</v>
          </cell>
        </row>
        <row r="2418">
          <cell r="BI2418">
            <v>2</v>
          </cell>
        </row>
        <row r="2419">
          <cell r="BI2419">
            <v>1</v>
          </cell>
        </row>
        <row r="2420">
          <cell r="BI2420">
            <v>7</v>
          </cell>
        </row>
        <row r="2421">
          <cell r="BI2421">
            <v>2</v>
          </cell>
        </row>
        <row r="2422">
          <cell r="BI2422">
            <v>5</v>
          </cell>
        </row>
        <row r="2423">
          <cell r="BI2423">
            <v>4</v>
          </cell>
        </row>
        <row r="2424">
          <cell r="BI2424">
            <v>1</v>
          </cell>
        </row>
        <row r="2425">
          <cell r="BI2425">
            <v>40</v>
          </cell>
        </row>
        <row r="2426">
          <cell r="BI2426">
            <v>7</v>
          </cell>
        </row>
        <row r="2427">
          <cell r="BI2427">
            <v>22</v>
          </cell>
        </row>
        <row r="2428">
          <cell r="BI2428">
            <v>1</v>
          </cell>
        </row>
        <row r="2429">
          <cell r="BI2429">
            <v>46</v>
          </cell>
        </row>
        <row r="2430">
          <cell r="BI2430">
            <v>23</v>
          </cell>
        </row>
        <row r="2431">
          <cell r="BI2431">
            <v>21</v>
          </cell>
        </row>
        <row r="2432">
          <cell r="BI2432">
            <v>18</v>
          </cell>
        </row>
        <row r="2433">
          <cell r="BI2433">
            <v>18</v>
          </cell>
        </row>
        <row r="2434">
          <cell r="BI2434">
            <v>59</v>
          </cell>
        </row>
        <row r="2435">
          <cell r="BI2435">
            <v>2</v>
          </cell>
        </row>
        <row r="2436">
          <cell r="BI2436">
            <v>41</v>
          </cell>
        </row>
        <row r="2437">
          <cell r="BI2437">
            <v>2</v>
          </cell>
        </row>
        <row r="2438">
          <cell r="BI2438">
            <v>9</v>
          </cell>
        </row>
        <row r="2439">
          <cell r="BI2439">
            <v>5</v>
          </cell>
        </row>
        <row r="2440">
          <cell r="BI2440">
            <v>8</v>
          </cell>
        </row>
        <row r="2441">
          <cell r="BI2441">
            <v>5</v>
          </cell>
        </row>
        <row r="2442">
          <cell r="BI2442">
            <v>7</v>
          </cell>
        </row>
        <row r="2443">
          <cell r="BI2443">
            <v>72</v>
          </cell>
        </row>
        <row r="2444">
          <cell r="BI2444">
            <v>121</v>
          </cell>
        </row>
        <row r="2445">
          <cell r="BI2445">
            <v>22</v>
          </cell>
        </row>
        <row r="2446">
          <cell r="BI2446">
            <v>7</v>
          </cell>
        </row>
        <row r="2447">
          <cell r="BI2447">
            <v>1</v>
          </cell>
        </row>
        <row r="2448">
          <cell r="BI2448">
            <v>44</v>
          </cell>
        </row>
        <row r="2449">
          <cell r="BI2449">
            <v>1</v>
          </cell>
        </row>
        <row r="2450">
          <cell r="BI2450">
            <v>163</v>
          </cell>
        </row>
        <row r="2451">
          <cell r="BI2451">
            <v>1</v>
          </cell>
        </row>
        <row r="2452">
          <cell r="BI2452">
            <v>2</v>
          </cell>
        </row>
        <row r="2453">
          <cell r="BI2453">
            <v>4</v>
          </cell>
        </row>
        <row r="2454">
          <cell r="BI2454">
            <v>57</v>
          </cell>
        </row>
        <row r="2455">
          <cell r="BI2455">
            <v>17</v>
          </cell>
        </row>
        <row r="2456">
          <cell r="BI2456">
            <v>24</v>
          </cell>
        </row>
        <row r="2457">
          <cell r="BI2457">
            <v>23</v>
          </cell>
        </row>
        <row r="2458">
          <cell r="BI2458">
            <v>34</v>
          </cell>
        </row>
        <row r="2459">
          <cell r="BI2459">
            <v>4</v>
          </cell>
        </row>
        <row r="2460">
          <cell r="BI2460">
            <v>7</v>
          </cell>
        </row>
        <row r="2461">
          <cell r="BI2461">
            <v>16</v>
          </cell>
        </row>
        <row r="2462">
          <cell r="BI2462">
            <v>20</v>
          </cell>
        </row>
        <row r="2463">
          <cell r="BI2463">
            <v>9</v>
          </cell>
        </row>
        <row r="2464">
          <cell r="BI2464">
            <v>3</v>
          </cell>
        </row>
        <row r="2465">
          <cell r="BI2465">
            <v>1</v>
          </cell>
        </row>
        <row r="2466">
          <cell r="BI2466">
            <v>18</v>
          </cell>
        </row>
        <row r="2467">
          <cell r="BI2467">
            <v>2</v>
          </cell>
        </row>
        <row r="2468">
          <cell r="BI2468">
            <v>1</v>
          </cell>
        </row>
        <row r="2469">
          <cell r="BI2469">
            <v>21</v>
          </cell>
        </row>
        <row r="2470">
          <cell r="BI2470">
            <v>12</v>
          </cell>
        </row>
        <row r="2471">
          <cell r="BI2471">
            <v>9</v>
          </cell>
        </row>
        <row r="2472">
          <cell r="BI2472">
            <v>6</v>
          </cell>
        </row>
        <row r="2473">
          <cell r="BI2473">
            <v>1</v>
          </cell>
        </row>
        <row r="2474">
          <cell r="BI2474">
            <v>2</v>
          </cell>
        </row>
        <row r="2475">
          <cell r="BI2475">
            <v>44</v>
          </cell>
        </row>
        <row r="2476">
          <cell r="BI2476">
            <v>14</v>
          </cell>
        </row>
        <row r="2477">
          <cell r="BI2477">
            <v>15</v>
          </cell>
        </row>
        <row r="2478">
          <cell r="BI2478">
            <v>24</v>
          </cell>
        </row>
        <row r="2479">
          <cell r="BI2479">
            <v>34</v>
          </cell>
        </row>
        <row r="2480">
          <cell r="BI2480">
            <v>1</v>
          </cell>
        </row>
        <row r="2481">
          <cell r="BI2481">
            <v>9</v>
          </cell>
        </row>
        <row r="2482">
          <cell r="BI2482">
            <v>19</v>
          </cell>
        </row>
        <row r="2483">
          <cell r="BI2483">
            <v>3</v>
          </cell>
        </row>
        <row r="2484">
          <cell r="BI2484">
            <v>1</v>
          </cell>
        </row>
        <row r="2485">
          <cell r="BI2485">
            <v>2</v>
          </cell>
        </row>
        <row r="2486">
          <cell r="BI2486">
            <v>38</v>
          </cell>
        </row>
        <row r="2487">
          <cell r="BI2487">
            <v>7</v>
          </cell>
        </row>
        <row r="2488">
          <cell r="BI2488">
            <v>1</v>
          </cell>
        </row>
        <row r="2489">
          <cell r="BI2489">
            <v>14</v>
          </cell>
        </row>
        <row r="2490">
          <cell r="BI2490">
            <v>51</v>
          </cell>
        </row>
        <row r="2491">
          <cell r="BI2491">
            <v>3</v>
          </cell>
        </row>
        <row r="2492">
          <cell r="BI2492">
            <v>1.5</v>
          </cell>
        </row>
        <row r="2493">
          <cell r="BI2493">
            <v>19</v>
          </cell>
        </row>
        <row r="2494">
          <cell r="BI2494">
            <v>4.5</v>
          </cell>
        </row>
        <row r="2495">
          <cell r="BI2495">
            <v>26</v>
          </cell>
        </row>
        <row r="2496">
          <cell r="BI2496">
            <v>1.5</v>
          </cell>
        </row>
        <row r="2497">
          <cell r="BI2497">
            <v>4</v>
          </cell>
        </row>
        <row r="2498">
          <cell r="BI2498">
            <v>1</v>
          </cell>
        </row>
        <row r="2499">
          <cell r="BI2499">
            <v>2</v>
          </cell>
        </row>
        <row r="2500">
          <cell r="BI2500">
            <v>1</v>
          </cell>
        </row>
        <row r="2501">
          <cell r="BI2501">
            <v>4</v>
          </cell>
        </row>
        <row r="2502">
          <cell r="BI2502">
            <v>3</v>
          </cell>
        </row>
        <row r="2503">
          <cell r="BI2503">
            <v>2</v>
          </cell>
        </row>
        <row r="2504">
          <cell r="BI2504">
            <v>25</v>
          </cell>
        </row>
        <row r="2505">
          <cell r="BI2505">
            <v>5</v>
          </cell>
        </row>
        <row r="2506">
          <cell r="BI2506">
            <v>3</v>
          </cell>
        </row>
        <row r="2507">
          <cell r="BI2507">
            <v>1</v>
          </cell>
        </row>
        <row r="2508">
          <cell r="BI2508">
            <v>1</v>
          </cell>
        </row>
        <row r="2509">
          <cell r="BI2509">
            <v>6</v>
          </cell>
        </row>
        <row r="2510">
          <cell r="BI2510">
            <v>137</v>
          </cell>
        </row>
        <row r="2511">
          <cell r="BI2511">
            <v>4</v>
          </cell>
        </row>
        <row r="2512">
          <cell r="BI2512">
            <v>8</v>
          </cell>
        </row>
        <row r="2513">
          <cell r="BI2513">
            <v>10</v>
          </cell>
        </row>
        <row r="2514">
          <cell r="BI2514">
            <v>25</v>
          </cell>
        </row>
        <row r="2515">
          <cell r="BI2515">
            <v>59</v>
          </cell>
        </row>
        <row r="2516">
          <cell r="BI2516">
            <v>1</v>
          </cell>
        </row>
        <row r="2517">
          <cell r="BI2517">
            <v>10</v>
          </cell>
        </row>
        <row r="2518">
          <cell r="BI2518">
            <v>3</v>
          </cell>
        </row>
        <row r="2519">
          <cell r="BI2519">
            <v>3</v>
          </cell>
        </row>
        <row r="2520">
          <cell r="BI2520">
            <v>39</v>
          </cell>
        </row>
        <row r="2521">
          <cell r="BI2521">
            <v>8</v>
          </cell>
        </row>
        <row r="2522">
          <cell r="BI2522">
            <v>1</v>
          </cell>
        </row>
        <row r="2523">
          <cell r="BI2523">
            <v>7.5</v>
          </cell>
        </row>
        <row r="2524">
          <cell r="BI2524">
            <v>2</v>
          </cell>
        </row>
        <row r="2525">
          <cell r="BI2525">
            <v>33</v>
          </cell>
        </row>
        <row r="2526">
          <cell r="BI2526">
            <v>54</v>
          </cell>
        </row>
        <row r="2527">
          <cell r="BI2527">
            <v>5.5</v>
          </cell>
        </row>
        <row r="2528">
          <cell r="BI2528">
            <v>11.5</v>
          </cell>
        </row>
        <row r="2529">
          <cell r="BI2529">
            <v>10</v>
          </cell>
        </row>
        <row r="2530">
          <cell r="BI2530">
            <v>4</v>
          </cell>
        </row>
        <row r="2531">
          <cell r="BI2531">
            <v>8.5</v>
          </cell>
        </row>
        <row r="2532">
          <cell r="BI2532">
            <v>3</v>
          </cell>
        </row>
        <row r="2533">
          <cell r="BI2533">
            <v>4</v>
          </cell>
        </row>
        <row r="2534">
          <cell r="BI2534">
            <v>3.5</v>
          </cell>
        </row>
        <row r="2535">
          <cell r="BI2535">
            <v>4</v>
          </cell>
        </row>
        <row r="2536">
          <cell r="BI2536">
            <v>18</v>
          </cell>
        </row>
        <row r="2537">
          <cell r="BI2537">
            <v>6</v>
          </cell>
        </row>
        <row r="2538">
          <cell r="BI2538">
            <v>3.5</v>
          </cell>
        </row>
        <row r="2539">
          <cell r="BI2539">
            <v>7</v>
          </cell>
        </row>
        <row r="2540">
          <cell r="BI2540">
            <v>43</v>
          </cell>
        </row>
        <row r="2541">
          <cell r="BI2541">
            <v>26</v>
          </cell>
        </row>
        <row r="2542">
          <cell r="BI2542">
            <v>19</v>
          </cell>
        </row>
        <row r="2543">
          <cell r="BI2543">
            <v>48</v>
          </cell>
        </row>
        <row r="2544">
          <cell r="BI2544">
            <v>1.5</v>
          </cell>
        </row>
        <row r="2545">
          <cell r="BI2545">
            <v>2.5</v>
          </cell>
        </row>
        <row r="2546">
          <cell r="BI2546">
            <v>97</v>
          </cell>
        </row>
        <row r="2547">
          <cell r="BI2547">
            <v>65</v>
          </cell>
        </row>
        <row r="2548">
          <cell r="BI2548">
            <v>110</v>
          </cell>
        </row>
        <row r="2549">
          <cell r="BI2549">
            <v>34</v>
          </cell>
        </row>
        <row r="2550">
          <cell r="BI2550">
            <v>8</v>
          </cell>
        </row>
        <row r="2551">
          <cell r="BI2551">
            <v>1</v>
          </cell>
        </row>
        <row r="2552">
          <cell r="BI2552">
            <v>1</v>
          </cell>
        </row>
        <row r="2553">
          <cell r="BI2553">
            <v>61</v>
          </cell>
        </row>
        <row r="2554">
          <cell r="BI2554">
            <v>4</v>
          </cell>
        </row>
        <row r="2555">
          <cell r="BI2555">
            <v>1</v>
          </cell>
        </row>
        <row r="2556">
          <cell r="BI2556">
            <v>9</v>
          </cell>
        </row>
        <row r="2557">
          <cell r="BI2557">
            <v>26</v>
          </cell>
        </row>
        <row r="2558">
          <cell r="BI2558">
            <v>229</v>
          </cell>
        </row>
        <row r="2559">
          <cell r="BI2559">
            <v>28</v>
          </cell>
        </row>
        <row r="2560">
          <cell r="BI2560">
            <v>7</v>
          </cell>
        </row>
        <row r="2561">
          <cell r="BI2561">
            <v>1</v>
          </cell>
        </row>
        <row r="2562">
          <cell r="BI2562">
            <v>19</v>
          </cell>
        </row>
        <row r="2563">
          <cell r="BI2563">
            <v>2</v>
          </cell>
        </row>
        <row r="2564">
          <cell r="BI2564">
            <v>1</v>
          </cell>
        </row>
        <row r="2565">
          <cell r="BI2565">
            <v>7</v>
          </cell>
        </row>
        <row r="2566">
          <cell r="BI2566">
            <v>2</v>
          </cell>
        </row>
        <row r="2567">
          <cell r="BI2567">
            <v>90</v>
          </cell>
        </row>
        <row r="2568">
          <cell r="BI2568">
            <v>2</v>
          </cell>
        </row>
        <row r="2569">
          <cell r="BI2569">
            <v>2</v>
          </cell>
        </row>
        <row r="2570">
          <cell r="BI2570">
            <v>1</v>
          </cell>
        </row>
        <row r="2571">
          <cell r="BI2571">
            <v>4</v>
          </cell>
        </row>
        <row r="2572">
          <cell r="BI2572">
            <v>84</v>
          </cell>
        </row>
        <row r="2573">
          <cell r="BI2573">
            <v>3</v>
          </cell>
        </row>
        <row r="2574">
          <cell r="BI2574">
            <v>57</v>
          </cell>
        </row>
        <row r="2575">
          <cell r="BI2575">
            <v>2</v>
          </cell>
        </row>
        <row r="2576">
          <cell r="BI2576">
            <v>58</v>
          </cell>
        </row>
        <row r="2577">
          <cell r="BI2577">
            <v>69</v>
          </cell>
        </row>
        <row r="2578">
          <cell r="BI2578">
            <v>19</v>
          </cell>
        </row>
        <row r="2579">
          <cell r="BI2579">
            <v>7</v>
          </cell>
        </row>
        <row r="2580">
          <cell r="BI2580">
            <v>17</v>
          </cell>
        </row>
        <row r="2581">
          <cell r="BI2581">
            <v>216</v>
          </cell>
        </row>
        <row r="2582">
          <cell r="BI2582">
            <v>20</v>
          </cell>
        </row>
        <row r="2583">
          <cell r="BI2583">
            <v>119</v>
          </cell>
        </row>
        <row r="2584">
          <cell r="BI2584">
            <v>42</v>
          </cell>
        </row>
        <row r="2585">
          <cell r="BI2585">
            <v>82</v>
          </cell>
        </row>
        <row r="2586">
          <cell r="BI2586">
            <v>529</v>
          </cell>
        </row>
        <row r="2587">
          <cell r="BI2587">
            <v>56</v>
          </cell>
        </row>
        <row r="2588">
          <cell r="BI2588">
            <v>19</v>
          </cell>
        </row>
        <row r="2589">
          <cell r="BI2589">
            <v>4</v>
          </cell>
        </row>
        <row r="2590">
          <cell r="BI2590">
            <v>11</v>
          </cell>
        </row>
        <row r="2591">
          <cell r="BI2591">
            <v>16</v>
          </cell>
        </row>
        <row r="2592">
          <cell r="BI2592">
            <v>11</v>
          </cell>
        </row>
        <row r="2593">
          <cell r="BI2593">
            <v>2</v>
          </cell>
        </row>
        <row r="2594">
          <cell r="BI2594">
            <v>22</v>
          </cell>
        </row>
        <row r="2595">
          <cell r="BI2595">
            <v>2</v>
          </cell>
        </row>
        <row r="2596">
          <cell r="BI2596">
            <v>3</v>
          </cell>
        </row>
        <row r="2597">
          <cell r="BI2597">
            <v>68</v>
          </cell>
        </row>
        <row r="2598">
          <cell r="BI2598">
            <v>13</v>
          </cell>
        </row>
        <row r="2599">
          <cell r="BI2599">
            <v>11</v>
          </cell>
        </row>
        <row r="2600">
          <cell r="BI2600">
            <v>7</v>
          </cell>
        </row>
        <row r="2601">
          <cell r="BI2601">
            <v>10</v>
          </cell>
        </row>
        <row r="2602">
          <cell r="BI2602">
            <v>12</v>
          </cell>
        </row>
        <row r="2603">
          <cell r="BI2603">
            <v>9</v>
          </cell>
        </row>
        <row r="2604">
          <cell r="BI2604">
            <v>9</v>
          </cell>
        </row>
        <row r="2605">
          <cell r="BI2605">
            <v>3</v>
          </cell>
        </row>
        <row r="2606">
          <cell r="BI2606">
            <v>2</v>
          </cell>
        </row>
        <row r="2607">
          <cell r="BI2607">
            <v>2</v>
          </cell>
        </row>
        <row r="2608">
          <cell r="BI2608">
            <v>1</v>
          </cell>
        </row>
        <row r="2609">
          <cell r="BI2609">
            <v>4</v>
          </cell>
        </row>
        <row r="2610">
          <cell r="BI2610">
            <v>5</v>
          </cell>
        </row>
        <row r="2611">
          <cell r="BI2611">
            <v>7</v>
          </cell>
        </row>
        <row r="2612">
          <cell r="BI2612">
            <v>8</v>
          </cell>
        </row>
        <row r="2613">
          <cell r="BI2613">
            <v>15</v>
          </cell>
        </row>
        <row r="2614">
          <cell r="BI2614">
            <v>36</v>
          </cell>
        </row>
        <row r="2615">
          <cell r="BI2615">
            <v>9</v>
          </cell>
        </row>
        <row r="2616">
          <cell r="BI2616">
            <v>26</v>
          </cell>
        </row>
        <row r="2617">
          <cell r="BI2617">
            <v>20</v>
          </cell>
        </row>
        <row r="2618">
          <cell r="BI2618">
            <v>5</v>
          </cell>
        </row>
        <row r="2619">
          <cell r="BI2619">
            <v>1</v>
          </cell>
        </row>
        <row r="2620">
          <cell r="BI2620">
            <v>1</v>
          </cell>
        </row>
        <row r="2621">
          <cell r="BI2621">
            <v>1</v>
          </cell>
        </row>
        <row r="2622">
          <cell r="BI2622">
            <v>4</v>
          </cell>
        </row>
        <row r="2623">
          <cell r="BI2623">
            <v>274</v>
          </cell>
        </row>
        <row r="2624">
          <cell r="BI2624">
            <v>7</v>
          </cell>
        </row>
        <row r="2625">
          <cell r="BI2625">
            <v>47</v>
          </cell>
        </row>
        <row r="2626">
          <cell r="BI2626">
            <v>4</v>
          </cell>
        </row>
        <row r="2627">
          <cell r="BI2627">
            <v>38</v>
          </cell>
        </row>
        <row r="2628">
          <cell r="BI2628">
            <v>379</v>
          </cell>
        </row>
        <row r="2629">
          <cell r="BI2629">
            <v>152</v>
          </cell>
        </row>
        <row r="2630">
          <cell r="BI2630">
            <v>22</v>
          </cell>
        </row>
        <row r="2631">
          <cell r="BI2631">
            <v>12</v>
          </cell>
        </row>
        <row r="2632">
          <cell r="BI2632">
            <v>23</v>
          </cell>
        </row>
        <row r="2633">
          <cell r="BI2633">
            <v>2</v>
          </cell>
        </row>
        <row r="2634">
          <cell r="BI2634">
            <v>2</v>
          </cell>
        </row>
        <row r="2635">
          <cell r="BI2635">
            <v>3</v>
          </cell>
        </row>
        <row r="2636">
          <cell r="BI2636">
            <v>6</v>
          </cell>
        </row>
        <row r="2637">
          <cell r="BI2637">
            <v>8</v>
          </cell>
        </row>
        <row r="2638">
          <cell r="BI2638">
            <v>1</v>
          </cell>
        </row>
        <row r="2639">
          <cell r="BI2639">
            <v>7</v>
          </cell>
        </row>
        <row r="2640">
          <cell r="BI2640">
            <v>3</v>
          </cell>
        </row>
        <row r="2641">
          <cell r="BI2641">
            <v>1</v>
          </cell>
        </row>
        <row r="2642">
          <cell r="BI2642">
            <v>2</v>
          </cell>
        </row>
        <row r="2643">
          <cell r="BI2643">
            <v>3</v>
          </cell>
        </row>
        <row r="2644">
          <cell r="BI2644">
            <v>2</v>
          </cell>
        </row>
        <row r="2645">
          <cell r="BI2645">
            <v>18</v>
          </cell>
        </row>
        <row r="2646">
          <cell r="BI2646">
            <v>3</v>
          </cell>
        </row>
        <row r="2647">
          <cell r="BI2647">
            <v>2</v>
          </cell>
        </row>
        <row r="2648">
          <cell r="BI2648">
            <v>2.5</v>
          </cell>
        </row>
        <row r="2649">
          <cell r="BI2649">
            <v>6</v>
          </cell>
        </row>
        <row r="2650">
          <cell r="BI2650">
            <v>2.5</v>
          </cell>
        </row>
        <row r="2651">
          <cell r="BI2651">
            <v>9.5</v>
          </cell>
        </row>
        <row r="2652">
          <cell r="BI2652">
            <v>11</v>
          </cell>
        </row>
        <row r="2653">
          <cell r="BI2653">
            <v>23</v>
          </cell>
        </row>
        <row r="2654">
          <cell r="BI2654">
            <v>90</v>
          </cell>
        </row>
        <row r="2655">
          <cell r="BI2655">
            <v>26</v>
          </cell>
        </row>
        <row r="2656">
          <cell r="BI2656">
            <v>22</v>
          </cell>
        </row>
        <row r="2657">
          <cell r="BI2657">
            <v>11</v>
          </cell>
        </row>
        <row r="2658">
          <cell r="BI2658">
            <v>14</v>
          </cell>
        </row>
        <row r="2659">
          <cell r="BI2659">
            <v>7.5</v>
          </cell>
        </row>
        <row r="2660">
          <cell r="BI2660">
            <v>23</v>
          </cell>
        </row>
        <row r="2661">
          <cell r="BI2661">
            <v>14</v>
          </cell>
        </row>
        <row r="2662">
          <cell r="BI2662">
            <v>2</v>
          </cell>
        </row>
        <row r="2663">
          <cell r="BI2663">
            <v>4</v>
          </cell>
        </row>
        <row r="2664">
          <cell r="BI2664">
            <v>4</v>
          </cell>
        </row>
        <row r="2665">
          <cell r="BI2665">
            <v>3</v>
          </cell>
        </row>
        <row r="2666">
          <cell r="BI2666">
            <v>1</v>
          </cell>
        </row>
        <row r="2667">
          <cell r="BI2667">
            <v>2</v>
          </cell>
        </row>
        <row r="2668">
          <cell r="BI2668">
            <v>1</v>
          </cell>
        </row>
        <row r="2669">
          <cell r="BI2669">
            <v>53</v>
          </cell>
        </row>
        <row r="2670">
          <cell r="BI2670">
            <v>48</v>
          </cell>
        </row>
        <row r="2671">
          <cell r="BI2671">
            <v>34</v>
          </cell>
        </row>
        <row r="2672">
          <cell r="BI2672">
            <v>92</v>
          </cell>
        </row>
        <row r="2673">
          <cell r="BI2673">
            <v>34</v>
          </cell>
        </row>
        <row r="2674">
          <cell r="BI2674">
            <v>16</v>
          </cell>
        </row>
        <row r="2675">
          <cell r="BI2675">
            <v>5</v>
          </cell>
        </row>
        <row r="2676">
          <cell r="BI2676">
            <v>22</v>
          </cell>
        </row>
        <row r="2677">
          <cell r="BI2677">
            <v>4</v>
          </cell>
        </row>
        <row r="2678">
          <cell r="BI2678">
            <v>30</v>
          </cell>
        </row>
        <row r="2679">
          <cell r="BI2679">
            <v>35</v>
          </cell>
        </row>
        <row r="2680">
          <cell r="BI2680">
            <v>159</v>
          </cell>
        </row>
        <row r="2681">
          <cell r="BI2681">
            <v>2</v>
          </cell>
        </row>
        <row r="2682">
          <cell r="BI2682">
            <v>20</v>
          </cell>
        </row>
        <row r="2683">
          <cell r="BI2683">
            <v>5</v>
          </cell>
        </row>
        <row r="2684">
          <cell r="BI2684">
            <v>1</v>
          </cell>
        </row>
        <row r="2685">
          <cell r="BI2685">
            <v>9</v>
          </cell>
        </row>
        <row r="2686">
          <cell r="BI2686">
            <v>3</v>
          </cell>
        </row>
        <row r="2687">
          <cell r="BI2687">
            <v>46</v>
          </cell>
        </row>
        <row r="2688">
          <cell r="BI2688">
            <v>8</v>
          </cell>
        </row>
        <row r="2689">
          <cell r="BI2689">
            <v>76</v>
          </cell>
        </row>
        <row r="2690">
          <cell r="BI2690">
            <v>54</v>
          </cell>
        </row>
        <row r="2691">
          <cell r="BI2691">
            <v>187</v>
          </cell>
        </row>
        <row r="2692">
          <cell r="BI2692">
            <v>8</v>
          </cell>
        </row>
        <row r="2693">
          <cell r="BI2693">
            <v>16</v>
          </cell>
        </row>
        <row r="2694">
          <cell r="BI2694">
            <v>6</v>
          </cell>
        </row>
        <row r="2695">
          <cell r="BI2695">
            <v>25</v>
          </cell>
        </row>
        <row r="2696">
          <cell r="BI2696">
            <v>2</v>
          </cell>
        </row>
        <row r="2697">
          <cell r="BI2697">
            <v>22</v>
          </cell>
        </row>
        <row r="2698">
          <cell r="BI2698">
            <v>9</v>
          </cell>
        </row>
        <row r="2699">
          <cell r="BI2699">
            <v>2</v>
          </cell>
        </row>
        <row r="2700">
          <cell r="BI2700">
            <v>2</v>
          </cell>
        </row>
        <row r="2701">
          <cell r="BI2701">
            <v>466</v>
          </cell>
        </row>
        <row r="2702">
          <cell r="BI2702">
            <v>3</v>
          </cell>
        </row>
        <row r="2703">
          <cell r="BI2703">
            <v>41</v>
          </cell>
        </row>
        <row r="2704">
          <cell r="BI2704">
            <v>96</v>
          </cell>
        </row>
        <row r="2705">
          <cell r="BI2705">
            <v>37</v>
          </cell>
        </row>
        <row r="2706">
          <cell r="BI2706">
            <v>15</v>
          </cell>
        </row>
        <row r="2707">
          <cell r="BI2707">
            <v>188</v>
          </cell>
        </row>
        <row r="2708">
          <cell r="BI2708">
            <v>133</v>
          </cell>
        </row>
        <row r="2709">
          <cell r="BI2709">
            <v>2</v>
          </cell>
        </row>
        <row r="2710">
          <cell r="BI2710">
            <v>9</v>
          </cell>
        </row>
        <row r="2711">
          <cell r="BI2711">
            <v>197</v>
          </cell>
        </row>
        <row r="2712">
          <cell r="BI2712">
            <v>7</v>
          </cell>
        </row>
        <row r="2713">
          <cell r="BI2713">
            <v>452</v>
          </cell>
        </row>
        <row r="2714">
          <cell r="BI2714">
            <v>1</v>
          </cell>
        </row>
        <row r="2715">
          <cell r="BI2715">
            <v>3</v>
          </cell>
        </row>
        <row r="2716">
          <cell r="BI2716">
            <v>1</v>
          </cell>
        </row>
        <row r="2717">
          <cell r="BI2717">
            <v>5</v>
          </cell>
        </row>
        <row r="2718">
          <cell r="BI2718">
            <v>4</v>
          </cell>
        </row>
        <row r="2719">
          <cell r="BI2719">
            <v>2</v>
          </cell>
        </row>
        <row r="2720">
          <cell r="BI2720">
            <v>23</v>
          </cell>
        </row>
        <row r="2721">
          <cell r="BI2721">
            <v>1</v>
          </cell>
        </row>
        <row r="2722">
          <cell r="BI2722">
            <v>11.5</v>
          </cell>
        </row>
        <row r="2723">
          <cell r="BI2723">
            <v>1</v>
          </cell>
        </row>
        <row r="2724">
          <cell r="BI2724">
            <v>1</v>
          </cell>
        </row>
        <row r="2725">
          <cell r="BI2725">
            <v>30</v>
          </cell>
        </row>
        <row r="2726">
          <cell r="BI2726">
            <v>18</v>
          </cell>
        </row>
        <row r="2727">
          <cell r="BI2727">
            <v>30</v>
          </cell>
        </row>
        <row r="2728">
          <cell r="BI2728">
            <v>1</v>
          </cell>
        </row>
        <row r="2729">
          <cell r="BI2729">
            <v>1</v>
          </cell>
        </row>
        <row r="2730">
          <cell r="BI2730">
            <v>11</v>
          </cell>
        </row>
        <row r="2731">
          <cell r="BI2731">
            <v>16</v>
          </cell>
        </row>
        <row r="2732">
          <cell r="BI2732">
            <v>1</v>
          </cell>
        </row>
        <row r="2733">
          <cell r="BI2733">
            <v>1</v>
          </cell>
        </row>
        <row r="2734">
          <cell r="BI2734">
            <v>3</v>
          </cell>
        </row>
        <row r="2735">
          <cell r="BI2735">
            <v>15</v>
          </cell>
        </row>
        <row r="2736">
          <cell r="BI2736">
            <v>15</v>
          </cell>
        </row>
        <row r="2737">
          <cell r="BI2737">
            <v>3</v>
          </cell>
        </row>
        <row r="2738">
          <cell r="BI2738">
            <v>15</v>
          </cell>
        </row>
        <row r="2739">
          <cell r="BI2739">
            <v>3</v>
          </cell>
        </row>
        <row r="2740">
          <cell r="BI2740">
            <v>44</v>
          </cell>
        </row>
        <row r="2741">
          <cell r="BI2741">
            <v>27</v>
          </cell>
        </row>
        <row r="2742">
          <cell r="BI2742">
            <v>65</v>
          </cell>
        </row>
        <row r="2743">
          <cell r="BI2743">
            <v>6</v>
          </cell>
        </row>
        <row r="2744">
          <cell r="BI2744">
            <v>10</v>
          </cell>
        </row>
        <row r="2745">
          <cell r="BI2745">
            <v>3</v>
          </cell>
        </row>
        <row r="2746">
          <cell r="BI2746">
            <v>51</v>
          </cell>
        </row>
        <row r="2747">
          <cell r="BI2747">
            <v>5</v>
          </cell>
        </row>
        <row r="2748">
          <cell r="BI2748">
            <v>93</v>
          </cell>
        </row>
        <row r="2749">
          <cell r="BI2749">
            <v>276</v>
          </cell>
        </row>
        <row r="2750">
          <cell r="BI2750">
            <v>17</v>
          </cell>
        </row>
        <row r="2751">
          <cell r="BI2751">
            <v>235</v>
          </cell>
        </row>
        <row r="2752">
          <cell r="BI2752">
            <v>56</v>
          </cell>
        </row>
        <row r="2753">
          <cell r="BI2753">
            <v>28</v>
          </cell>
        </row>
        <row r="2754">
          <cell r="BI2754">
            <v>1</v>
          </cell>
        </row>
        <row r="2755">
          <cell r="BI2755">
            <v>2</v>
          </cell>
        </row>
        <row r="2756">
          <cell r="BI2756">
            <v>1</v>
          </cell>
        </row>
        <row r="2757">
          <cell r="BI2757">
            <v>2</v>
          </cell>
        </row>
        <row r="2758">
          <cell r="BI2758">
            <v>6</v>
          </cell>
        </row>
        <row r="2759">
          <cell r="BI2759">
            <v>1</v>
          </cell>
        </row>
        <row r="2760">
          <cell r="BI2760">
            <v>3</v>
          </cell>
        </row>
        <row r="2761">
          <cell r="BI2761">
            <v>2</v>
          </cell>
        </row>
        <row r="2762">
          <cell r="BI2762">
            <v>15</v>
          </cell>
        </row>
        <row r="2763">
          <cell r="BI2763">
            <v>1</v>
          </cell>
        </row>
        <row r="2764">
          <cell r="BI2764">
            <v>2</v>
          </cell>
        </row>
        <row r="2765">
          <cell r="BI2765">
            <v>1</v>
          </cell>
        </row>
        <row r="2766">
          <cell r="BI2766">
            <v>1</v>
          </cell>
        </row>
        <row r="2767">
          <cell r="BI2767">
            <v>7</v>
          </cell>
        </row>
        <row r="2768">
          <cell r="BI2768">
            <v>17</v>
          </cell>
        </row>
        <row r="2769">
          <cell r="BI2769">
            <v>11</v>
          </cell>
        </row>
        <row r="2770">
          <cell r="BI2770">
            <v>12</v>
          </cell>
        </row>
        <row r="2771">
          <cell r="BI2771">
            <v>18</v>
          </cell>
        </row>
        <row r="2772">
          <cell r="BI2772">
            <v>131</v>
          </cell>
        </row>
        <row r="2773">
          <cell r="BI2773">
            <v>9</v>
          </cell>
        </row>
        <row r="2774">
          <cell r="BI2774">
            <v>9</v>
          </cell>
        </row>
        <row r="2775">
          <cell r="BI2775">
            <v>59</v>
          </cell>
        </row>
        <row r="2776">
          <cell r="BI2776">
            <v>6</v>
          </cell>
        </row>
        <row r="2777">
          <cell r="BI2777">
            <v>6</v>
          </cell>
        </row>
        <row r="2778">
          <cell r="BI2778">
            <v>75</v>
          </cell>
        </row>
        <row r="2779">
          <cell r="BI2779">
            <v>138</v>
          </cell>
        </row>
        <row r="2780">
          <cell r="BI2780">
            <v>111</v>
          </cell>
        </row>
        <row r="2781">
          <cell r="BI2781">
            <v>36</v>
          </cell>
        </row>
        <row r="2782">
          <cell r="BI2782">
            <v>1</v>
          </cell>
        </row>
        <row r="2783">
          <cell r="BI2783">
            <v>27</v>
          </cell>
        </row>
        <row r="2784">
          <cell r="BI2784">
            <v>74</v>
          </cell>
        </row>
        <row r="2785">
          <cell r="BI2785">
            <v>1</v>
          </cell>
        </row>
        <row r="2786">
          <cell r="BI2786">
            <v>1</v>
          </cell>
        </row>
        <row r="2787">
          <cell r="BI2787">
            <v>4</v>
          </cell>
        </row>
        <row r="2788">
          <cell r="BI2788">
            <v>16</v>
          </cell>
        </row>
        <row r="2789">
          <cell r="BI2789">
            <v>5</v>
          </cell>
        </row>
        <row r="2790">
          <cell r="BI2790">
            <v>1</v>
          </cell>
        </row>
        <row r="2791">
          <cell r="BI2791">
            <v>3</v>
          </cell>
        </row>
        <row r="2792">
          <cell r="BI2792">
            <v>1</v>
          </cell>
        </row>
        <row r="2793">
          <cell r="BI2793">
            <v>1</v>
          </cell>
        </row>
        <row r="2794">
          <cell r="BI2794">
            <v>2</v>
          </cell>
        </row>
        <row r="2795">
          <cell r="BI2795">
            <v>1</v>
          </cell>
        </row>
        <row r="2796">
          <cell r="BI2796">
            <v>1</v>
          </cell>
        </row>
        <row r="2797">
          <cell r="BI2797">
            <v>5</v>
          </cell>
        </row>
        <row r="2798">
          <cell r="BI2798">
            <v>6</v>
          </cell>
        </row>
        <row r="2799">
          <cell r="BI2799">
            <v>2</v>
          </cell>
        </row>
        <row r="2800">
          <cell r="BI2800">
            <v>12</v>
          </cell>
        </row>
        <row r="2801">
          <cell r="BI2801">
            <v>2</v>
          </cell>
        </row>
        <row r="2802">
          <cell r="BI2802">
            <v>1</v>
          </cell>
        </row>
        <row r="2803">
          <cell r="BI2803">
            <v>1</v>
          </cell>
        </row>
        <row r="2804">
          <cell r="BI2804">
            <v>1</v>
          </cell>
        </row>
        <row r="2805">
          <cell r="BI2805">
            <v>17</v>
          </cell>
        </row>
        <row r="2806">
          <cell r="BI2806">
            <v>1</v>
          </cell>
        </row>
        <row r="2807">
          <cell r="BI2807">
            <v>9</v>
          </cell>
        </row>
        <row r="2808">
          <cell r="BI2808">
            <v>10</v>
          </cell>
        </row>
        <row r="2809">
          <cell r="BI2809">
            <v>1</v>
          </cell>
        </row>
        <row r="2810">
          <cell r="BI2810">
            <v>1</v>
          </cell>
        </row>
        <row r="2811">
          <cell r="BI2811">
            <v>2</v>
          </cell>
        </row>
        <row r="2812">
          <cell r="BI2812">
            <v>1</v>
          </cell>
        </row>
        <row r="2813">
          <cell r="BI2813">
            <v>29</v>
          </cell>
        </row>
        <row r="2814">
          <cell r="BI2814">
            <v>16</v>
          </cell>
        </row>
        <row r="2815">
          <cell r="BI2815">
            <v>5</v>
          </cell>
        </row>
        <row r="2816">
          <cell r="BI2816">
            <v>20</v>
          </cell>
        </row>
        <row r="2817">
          <cell r="BI2817">
            <v>2</v>
          </cell>
        </row>
        <row r="2818">
          <cell r="BI2818">
            <v>6</v>
          </cell>
        </row>
        <row r="2819">
          <cell r="BI2819">
            <v>1</v>
          </cell>
        </row>
        <row r="2820">
          <cell r="BI2820">
            <v>3</v>
          </cell>
        </row>
        <row r="2821">
          <cell r="BI2821">
            <v>1.5</v>
          </cell>
        </row>
        <row r="2822">
          <cell r="BI2822">
            <v>3</v>
          </cell>
        </row>
        <row r="2823">
          <cell r="BI2823">
            <v>2</v>
          </cell>
        </row>
        <row r="2824">
          <cell r="BI2824">
            <v>11</v>
          </cell>
        </row>
        <row r="2825">
          <cell r="BI2825">
            <v>2</v>
          </cell>
        </row>
        <row r="2826">
          <cell r="BI2826">
            <v>1.5</v>
          </cell>
        </row>
        <row r="2827">
          <cell r="BI2827">
            <v>4</v>
          </cell>
        </row>
        <row r="2828">
          <cell r="BI2828">
            <v>1</v>
          </cell>
        </row>
        <row r="2829">
          <cell r="BI2829">
            <v>1</v>
          </cell>
        </row>
        <row r="2830">
          <cell r="BI2830">
            <v>1</v>
          </cell>
        </row>
        <row r="2831">
          <cell r="BI2831">
            <v>1</v>
          </cell>
        </row>
        <row r="2832">
          <cell r="BI2832">
            <v>8</v>
          </cell>
        </row>
        <row r="2833">
          <cell r="BI2833">
            <v>2</v>
          </cell>
        </row>
        <row r="2834">
          <cell r="BI2834">
            <v>39</v>
          </cell>
        </row>
        <row r="2835">
          <cell r="BI2835">
            <v>27</v>
          </cell>
        </row>
        <row r="2836">
          <cell r="BI2836">
            <v>2</v>
          </cell>
        </row>
        <row r="2837">
          <cell r="BI2837">
            <v>25</v>
          </cell>
        </row>
        <row r="2838">
          <cell r="BI2838">
            <v>1</v>
          </cell>
        </row>
        <row r="2839">
          <cell r="BI2839">
            <v>1</v>
          </cell>
        </row>
        <row r="2840">
          <cell r="BI2840">
            <v>1</v>
          </cell>
        </row>
        <row r="2841">
          <cell r="BI2841">
            <v>3</v>
          </cell>
        </row>
        <row r="2842">
          <cell r="BI2842">
            <v>1</v>
          </cell>
        </row>
        <row r="2843">
          <cell r="BI2843">
            <v>1</v>
          </cell>
        </row>
        <row r="2844">
          <cell r="BI2844">
            <v>1</v>
          </cell>
        </row>
        <row r="2845">
          <cell r="BI2845">
            <v>16</v>
          </cell>
        </row>
        <row r="2846">
          <cell r="BI2846">
            <v>3</v>
          </cell>
        </row>
        <row r="2847">
          <cell r="BI2847">
            <v>4</v>
          </cell>
        </row>
        <row r="2848">
          <cell r="BI2848">
            <v>7</v>
          </cell>
        </row>
        <row r="2849">
          <cell r="BI2849">
            <v>3</v>
          </cell>
        </row>
        <row r="2850">
          <cell r="BI2850">
            <v>1</v>
          </cell>
        </row>
        <row r="2851">
          <cell r="BI2851">
            <v>1</v>
          </cell>
        </row>
        <row r="2852">
          <cell r="BI2852">
            <v>4</v>
          </cell>
        </row>
        <row r="2853">
          <cell r="BI2853">
            <v>4</v>
          </cell>
        </row>
        <row r="2854">
          <cell r="BI2854">
            <v>1</v>
          </cell>
        </row>
        <row r="2855">
          <cell r="BI2855">
            <v>1</v>
          </cell>
        </row>
        <row r="2856">
          <cell r="BI2856">
            <v>3</v>
          </cell>
        </row>
        <row r="2857">
          <cell r="BI2857">
            <v>4</v>
          </cell>
        </row>
        <row r="2858">
          <cell r="BI2858">
            <v>1</v>
          </cell>
        </row>
        <row r="2859">
          <cell r="BI2859">
            <v>1</v>
          </cell>
        </row>
        <row r="2860">
          <cell r="BI2860">
            <v>2</v>
          </cell>
        </row>
        <row r="2861">
          <cell r="BI2861">
            <v>4</v>
          </cell>
        </row>
        <row r="2862">
          <cell r="BI2862">
            <v>4</v>
          </cell>
        </row>
        <row r="2863">
          <cell r="BI2863">
            <v>1</v>
          </cell>
        </row>
        <row r="2864">
          <cell r="BI2864">
            <v>2</v>
          </cell>
        </row>
        <row r="2865">
          <cell r="BI2865">
            <v>1</v>
          </cell>
        </row>
        <row r="2866">
          <cell r="BI2866">
            <v>1</v>
          </cell>
        </row>
        <row r="2867">
          <cell r="BI2867">
            <v>2</v>
          </cell>
        </row>
        <row r="2868">
          <cell r="BI2868">
            <v>1</v>
          </cell>
        </row>
        <row r="2869">
          <cell r="BI2869">
            <v>1</v>
          </cell>
        </row>
        <row r="2870">
          <cell r="BI2870">
            <v>1</v>
          </cell>
        </row>
        <row r="2871">
          <cell r="BI2871">
            <v>2</v>
          </cell>
        </row>
        <row r="2872">
          <cell r="BI2872">
            <v>1</v>
          </cell>
        </row>
        <row r="2873">
          <cell r="BI2873">
            <v>1</v>
          </cell>
        </row>
        <row r="2874">
          <cell r="BI2874">
            <v>1</v>
          </cell>
        </row>
        <row r="2875">
          <cell r="BI2875">
            <v>2</v>
          </cell>
        </row>
        <row r="2876">
          <cell r="BI2876">
            <v>1</v>
          </cell>
        </row>
        <row r="2877">
          <cell r="BI2877">
            <v>9</v>
          </cell>
        </row>
        <row r="2878">
          <cell r="BI2878">
            <v>1</v>
          </cell>
        </row>
        <row r="2879">
          <cell r="BI2879">
            <v>1</v>
          </cell>
        </row>
        <row r="2880">
          <cell r="BI2880">
            <v>38</v>
          </cell>
        </row>
        <row r="2881">
          <cell r="BI2881">
            <v>3</v>
          </cell>
        </row>
        <row r="2882">
          <cell r="BI2882">
            <v>7</v>
          </cell>
        </row>
        <row r="2883">
          <cell r="BI2883">
            <v>2</v>
          </cell>
        </row>
        <row r="2884">
          <cell r="BI2884">
            <v>6</v>
          </cell>
        </row>
        <row r="2885">
          <cell r="BI2885">
            <v>1</v>
          </cell>
        </row>
        <row r="2886">
          <cell r="BI2886">
            <v>35</v>
          </cell>
        </row>
        <row r="2887">
          <cell r="BI2887">
            <v>1</v>
          </cell>
        </row>
        <row r="2888">
          <cell r="BI2888">
            <v>4</v>
          </cell>
        </row>
        <row r="2889">
          <cell r="BI2889">
            <v>1</v>
          </cell>
        </row>
        <row r="2890">
          <cell r="BI2890">
            <v>1</v>
          </cell>
        </row>
        <row r="2891">
          <cell r="BI2891">
            <v>1</v>
          </cell>
        </row>
        <row r="2892">
          <cell r="BI2892">
            <v>2</v>
          </cell>
        </row>
        <row r="2893">
          <cell r="BI2893">
            <v>8</v>
          </cell>
        </row>
        <row r="2894">
          <cell r="BI2894">
            <v>4</v>
          </cell>
        </row>
        <row r="2895">
          <cell r="BI2895">
            <v>23</v>
          </cell>
        </row>
        <row r="2896">
          <cell r="BI2896">
            <v>81</v>
          </cell>
        </row>
        <row r="2897">
          <cell r="BI2897">
            <v>8.5</v>
          </cell>
        </row>
        <row r="2898">
          <cell r="BI2898">
            <v>26</v>
          </cell>
        </row>
        <row r="2899">
          <cell r="BI2899">
            <v>0.5</v>
          </cell>
        </row>
        <row r="2900">
          <cell r="BI2900">
            <v>16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1-RD2020_RD_2019-DZ"/>
      <sheetName val="T1-RD2020_RD_2019 (%)"/>
      <sheetName val="T2-KO"/>
      <sheetName val="T2-KAP"/>
      <sheetName val="T2-odbory_predmety"/>
      <sheetName val="T3-vstupy"/>
      <sheetName val="T4-štruk_077"/>
      <sheetName val="T5a-abs"/>
      <sheetName val="T5b-studenti"/>
      <sheetName val="T6a-abs"/>
      <sheetName val="T6b-výkon"/>
      <sheetName val="T6c-výkon-fak"/>
      <sheetName val="T7-mzdy"/>
      <sheetName val="T7a-val-2020"/>
      <sheetName val="T7b-val-1,9,2019-2020"/>
      <sheetName val="T8-TaS"/>
      <sheetName val="T9-kultúra-šport"/>
      <sheetName val="T9a_rozpis na TJ,ŠK"/>
      <sheetName val="T10-prev_ŠD"/>
      <sheetName val="T11-sumár_ŠD"/>
      <sheetName val="T12-špecifiká"/>
      <sheetName val="T13-sumár-špec"/>
      <sheetName val="T14-VVZ"/>
      <sheetName val="T14a-KA"/>
      <sheetName val="T14b-podiely"/>
      <sheetName val="T14c-vstup_DG-ZG"/>
      <sheetName val="T14d-Drš"/>
      <sheetName val="T14e-tímy"/>
      <sheetName val="T14f-EIZ"/>
      <sheetName val="T15-štipendiá-soc"/>
      <sheetName val="T16-KKŠ"/>
      <sheetName val="T17-Klinické-Zahr_lek"/>
      <sheetName val="T18-Mot_štip"/>
      <sheetName val="T19-počty študentov"/>
      <sheetName val="T20-Publik"/>
      <sheetName val="T20a-KT-CRUČ"/>
      <sheetName val="T20b-CRUČ"/>
      <sheetName val="T21-Mobility"/>
      <sheetName val="T21a- mobility"/>
      <sheetName val="T21b-cudzinci"/>
      <sheetName val="T22-praxe"/>
      <sheetName val="T23-špecifické_potreby"/>
      <sheetName val="T24-rozvo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oDo"/>
      <sheetName val="VstupySR"/>
      <sheetName val="VstupyUPJS"/>
      <sheetName val="Sumare"/>
      <sheetName val="07711-mzdy"/>
      <sheetName val="07711-TaS"/>
      <sheetName val="07712-mzdy"/>
      <sheetName val="07712-TaS"/>
      <sheetName val="07712-DoktStip"/>
      <sheetName val="07715-Stip"/>
      <sheetName val="KA"/>
      <sheetName val="Granty"/>
      <sheetName val="Vykony"/>
    </sheetNames>
    <sheetDataSet>
      <sheetData sheetId="0"/>
      <sheetData sheetId="1"/>
      <sheetData sheetId="2"/>
      <sheetData sheetId="3">
        <row r="37">
          <cell r="B37">
            <v>0.15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inedu.sk/uspesnost-domacich-a-zahranicnych-projektov-k-rozpisu-dotacii-na-rok-2020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3506-A394-6D43-95CC-82468D096355}">
  <sheetPr>
    <pageSetUpPr fitToPage="1"/>
  </sheetPr>
  <dimension ref="A4:F66"/>
  <sheetViews>
    <sheetView view="pageBreakPreview" zoomScale="60" zoomScaleNormal="130" workbookViewId="0">
      <selection activeCell="A44" sqref="A44:XFD45"/>
    </sheetView>
  </sheetViews>
  <sheetFormatPr defaultColWidth="12.125" defaultRowHeight="15.75" x14ac:dyDescent="0.25"/>
  <cols>
    <col min="1" max="4" width="12.125" style="557"/>
    <col min="5" max="5" width="12.125" style="557" customWidth="1"/>
    <col min="6" max="16384" width="12.125" style="557"/>
  </cols>
  <sheetData>
    <row r="4" spans="1:1" x14ac:dyDescent="0.25">
      <c r="A4" s="557" t="s">
        <v>496</v>
      </c>
    </row>
    <row r="26" spans="1:6" x14ac:dyDescent="0.25">
      <c r="A26" s="561" t="s">
        <v>497</v>
      </c>
      <c r="B26" s="561"/>
      <c r="C26" s="561"/>
      <c r="D26" s="561"/>
      <c r="E26" s="561"/>
      <c r="F26" s="561"/>
    </row>
    <row r="27" spans="1:6" ht="15.75" customHeight="1" x14ac:dyDescent="0.25">
      <c r="A27" s="561"/>
      <c r="B27" s="561"/>
      <c r="C27" s="561"/>
      <c r="D27" s="561"/>
      <c r="E27" s="561"/>
      <c r="F27" s="561"/>
    </row>
    <row r="28" spans="1:6" x14ac:dyDescent="0.25">
      <c r="A28" s="561"/>
      <c r="B28" s="561"/>
      <c r="C28" s="561"/>
      <c r="D28" s="561"/>
      <c r="E28" s="561"/>
      <c r="F28" s="561"/>
    </row>
    <row r="29" spans="1:6" x14ac:dyDescent="0.25">
      <c r="C29" s="562"/>
      <c r="D29" s="562"/>
    </row>
    <row r="41" spans="1:2" x14ac:dyDescent="0.25">
      <c r="A41" s="557" t="s">
        <v>495</v>
      </c>
      <c r="B41" s="557" t="s">
        <v>494</v>
      </c>
    </row>
    <row r="42" spans="1:2" x14ac:dyDescent="0.25">
      <c r="A42" s="557" t="s">
        <v>493</v>
      </c>
      <c r="B42" s="557" t="s">
        <v>498</v>
      </c>
    </row>
    <row r="48" spans="1:2" x14ac:dyDescent="0.25">
      <c r="A48" s="563" t="s">
        <v>499</v>
      </c>
      <c r="B48" s="563"/>
    </row>
    <row r="50" spans="1:6" x14ac:dyDescent="0.25">
      <c r="B50" s="558"/>
      <c r="D50" s="558"/>
      <c r="E50" s="558"/>
      <c r="F50" s="558"/>
    </row>
    <row r="51" spans="1:6" x14ac:dyDescent="0.25">
      <c r="A51" s="558"/>
      <c r="B51" s="558"/>
      <c r="D51" s="558"/>
      <c r="E51" s="558"/>
      <c r="F51" s="558"/>
    </row>
    <row r="52" spans="1:6" x14ac:dyDescent="0.25">
      <c r="A52" s="558"/>
      <c r="B52" s="560"/>
      <c r="D52" s="558"/>
      <c r="E52" s="558"/>
      <c r="F52" s="558"/>
    </row>
    <row r="53" spans="1:6" x14ac:dyDescent="0.25">
      <c r="A53" s="558"/>
      <c r="B53" s="560"/>
      <c r="D53" s="558"/>
      <c r="E53" s="558"/>
      <c r="F53" s="558"/>
    </row>
    <row r="54" spans="1:6" x14ac:dyDescent="0.25">
      <c r="A54" s="558"/>
      <c r="B54" s="558"/>
      <c r="D54" s="558"/>
      <c r="E54" s="558"/>
      <c r="F54" s="558"/>
    </row>
    <row r="55" spans="1:6" x14ac:dyDescent="0.25">
      <c r="A55" s="559"/>
      <c r="B55" s="558"/>
      <c r="D55" s="558"/>
      <c r="E55" s="558"/>
      <c r="F55" s="558"/>
    </row>
    <row r="56" spans="1:6" x14ac:dyDescent="0.25">
      <c r="A56" s="559"/>
      <c r="D56" s="558"/>
      <c r="E56" s="558"/>
      <c r="F56" s="558"/>
    </row>
    <row r="57" spans="1:6" x14ac:dyDescent="0.25">
      <c r="A57" s="558"/>
      <c r="D57" s="558"/>
      <c r="E57" s="558"/>
      <c r="F57" s="558"/>
    </row>
    <row r="58" spans="1:6" x14ac:dyDescent="0.25">
      <c r="A58" s="558"/>
      <c r="B58" s="558"/>
      <c r="D58" s="558"/>
      <c r="E58" s="558"/>
      <c r="F58" s="558"/>
    </row>
    <row r="59" spans="1:6" x14ac:dyDescent="0.25">
      <c r="A59" s="558"/>
      <c r="B59" s="558"/>
      <c r="D59" s="558"/>
      <c r="E59" s="558"/>
      <c r="F59" s="558"/>
    </row>
    <row r="60" spans="1:6" x14ac:dyDescent="0.25">
      <c r="A60" s="558"/>
      <c r="B60" s="558"/>
      <c r="D60" s="558"/>
      <c r="E60" s="558"/>
      <c r="F60" s="558"/>
    </row>
    <row r="61" spans="1:6" x14ac:dyDescent="0.25">
      <c r="A61" s="558"/>
      <c r="B61" s="558"/>
      <c r="C61" s="558"/>
      <c r="D61" s="558"/>
      <c r="E61" s="558"/>
      <c r="F61" s="558"/>
    </row>
    <row r="62" spans="1:6" x14ac:dyDescent="0.25">
      <c r="C62" s="558"/>
      <c r="D62" s="558"/>
      <c r="E62" s="558"/>
      <c r="F62" s="558"/>
    </row>
    <row r="63" spans="1:6" x14ac:dyDescent="0.25">
      <c r="A63" s="558"/>
      <c r="B63" s="558"/>
      <c r="C63" s="558"/>
      <c r="D63" s="558"/>
      <c r="E63" s="558"/>
      <c r="F63" s="558"/>
    </row>
    <row r="64" spans="1:6" x14ac:dyDescent="0.25">
      <c r="A64" s="558"/>
      <c r="B64" s="558"/>
      <c r="D64" s="558"/>
      <c r="E64" s="558"/>
      <c r="F64" s="558"/>
    </row>
    <row r="65" spans="4:6" x14ac:dyDescent="0.25">
      <c r="D65" s="558"/>
      <c r="E65" s="558"/>
      <c r="F65" s="558"/>
    </row>
    <row r="66" spans="4:6" x14ac:dyDescent="0.25">
      <c r="D66" s="558"/>
      <c r="E66" s="558"/>
      <c r="F66" s="558"/>
    </row>
  </sheetData>
  <mergeCells count="3">
    <mergeCell ref="A26:F28"/>
    <mergeCell ref="C29:D29"/>
    <mergeCell ref="A48:B48"/>
  </mergeCells>
  <pageMargins left="0.7" right="0.7" top="0.75" bottom="0.75" header="0.3" footer="0.3"/>
  <pageSetup paperSize="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F9F"/>
    <pageSetUpPr fitToPage="1"/>
  </sheetPr>
  <dimension ref="A1:N39"/>
  <sheetViews>
    <sheetView view="pageBreakPreview" topLeftCell="A5" zoomScale="60" zoomScaleNormal="115" workbookViewId="0">
      <selection activeCell="G20" sqref="G20"/>
    </sheetView>
  </sheetViews>
  <sheetFormatPr defaultColWidth="7.625" defaultRowHeight="15" x14ac:dyDescent="0.25"/>
  <cols>
    <col min="1" max="2" width="7.625" style="28"/>
    <col min="3" max="3" width="9.625" style="28" bestFit="1" customWidth="1"/>
    <col min="4" max="8" width="7.625" style="28"/>
    <col min="9" max="9" width="13.625" style="28" bestFit="1" customWidth="1"/>
    <col min="10" max="10" width="10.375" style="28" customWidth="1"/>
    <col min="11" max="11" width="14.625" style="28" customWidth="1"/>
    <col min="12" max="12" width="33.625" style="28" bestFit="1" customWidth="1"/>
    <col min="13" max="13" width="7.625" style="28"/>
    <col min="14" max="14" width="12.625" style="28" customWidth="1"/>
    <col min="15" max="16384" width="7.625" style="28"/>
  </cols>
  <sheetData>
    <row r="1" spans="1:14" ht="15.75" thickBot="1" x14ac:dyDescent="0.3">
      <c r="D1" s="618" t="s">
        <v>338</v>
      </c>
      <c r="E1" s="619"/>
      <c r="F1" s="619"/>
      <c r="G1" s="619"/>
      <c r="H1" s="620"/>
    </row>
    <row r="2" spans="1:14" ht="15.75" thickBot="1" x14ac:dyDescent="0.3">
      <c r="D2" s="12" t="s">
        <v>339</v>
      </c>
      <c r="E2" s="13" t="s">
        <v>340</v>
      </c>
      <c r="F2" s="13" t="s">
        <v>341</v>
      </c>
      <c r="G2" s="13" t="s">
        <v>342</v>
      </c>
      <c r="H2" s="14" t="s">
        <v>343</v>
      </c>
    </row>
    <row r="3" spans="1:14" ht="15.75" thickBot="1" x14ac:dyDescent="0.3">
      <c r="D3" s="15">
        <v>8</v>
      </c>
      <c r="E3" s="16">
        <v>5</v>
      </c>
      <c r="F3" s="16">
        <v>3</v>
      </c>
      <c r="G3" s="16">
        <v>1</v>
      </c>
      <c r="H3" s="17">
        <v>0</v>
      </c>
    </row>
    <row r="5" spans="1:14" ht="50.25" customHeight="1" x14ac:dyDescent="0.25">
      <c r="A5" s="18" t="s">
        <v>344</v>
      </c>
      <c r="B5" s="18" t="s">
        <v>198</v>
      </c>
      <c r="C5" s="19" t="s">
        <v>345</v>
      </c>
      <c r="D5" s="621" t="s">
        <v>346</v>
      </c>
      <c r="E5" s="621"/>
      <c r="F5" s="621"/>
      <c r="G5" s="621"/>
      <c r="H5" s="621"/>
      <c r="I5" s="20" t="s">
        <v>347</v>
      </c>
      <c r="J5" s="21" t="s">
        <v>348</v>
      </c>
      <c r="K5" s="18" t="s">
        <v>349</v>
      </c>
      <c r="L5" s="18" t="s">
        <v>350</v>
      </c>
      <c r="N5" s="36" t="s">
        <v>351</v>
      </c>
    </row>
    <row r="6" spans="1:14" ht="28.5" x14ac:dyDescent="0.25">
      <c r="A6" s="22" t="s">
        <v>352</v>
      </c>
      <c r="B6" s="22" t="s">
        <v>167</v>
      </c>
      <c r="C6" s="23">
        <v>1.6</v>
      </c>
      <c r="D6" s="24">
        <v>0</v>
      </c>
      <c r="E6" s="24">
        <v>32</v>
      </c>
      <c r="F6" s="24">
        <v>48</v>
      </c>
      <c r="G6" s="24">
        <v>16</v>
      </c>
      <c r="H6" s="24">
        <v>4</v>
      </c>
      <c r="I6" s="24">
        <v>36</v>
      </c>
      <c r="J6" s="25">
        <f>SUMPRODUCT(D6:H6,D$3:H$3)*I6*C6/100</f>
        <v>184.32</v>
      </c>
      <c r="K6" s="26" t="s">
        <v>353</v>
      </c>
      <c r="L6" s="26" t="s">
        <v>354</v>
      </c>
      <c r="N6" s="35" t="s">
        <v>355</v>
      </c>
    </row>
    <row r="7" spans="1:14" x14ac:dyDescent="0.25">
      <c r="A7" s="22" t="s">
        <v>352</v>
      </c>
      <c r="B7" s="22" t="s">
        <v>170</v>
      </c>
      <c r="C7" s="23">
        <v>1</v>
      </c>
      <c r="D7" s="24">
        <v>36</v>
      </c>
      <c r="E7" s="24">
        <v>52</v>
      </c>
      <c r="F7" s="24">
        <v>8</v>
      </c>
      <c r="G7" s="24">
        <v>4</v>
      </c>
      <c r="H7" s="24">
        <v>0</v>
      </c>
      <c r="I7" s="24">
        <v>36</v>
      </c>
      <c r="J7" s="25">
        <f t="shared" ref="J7:J27" si="0">SUMPRODUCT(D7:H7,D$3:H$3)*I7*C7/100</f>
        <v>207.36</v>
      </c>
      <c r="K7" s="22" t="s">
        <v>353</v>
      </c>
      <c r="L7" s="26" t="s">
        <v>356</v>
      </c>
      <c r="N7" s="35" t="s">
        <v>357</v>
      </c>
    </row>
    <row r="8" spans="1:14" x14ac:dyDescent="0.25">
      <c r="A8" s="22" t="s">
        <v>352</v>
      </c>
      <c r="B8" s="22" t="s">
        <v>170</v>
      </c>
      <c r="C8" s="23">
        <v>1</v>
      </c>
      <c r="D8" s="24">
        <v>0</v>
      </c>
      <c r="E8" s="24">
        <v>12</v>
      </c>
      <c r="F8" s="24">
        <v>48</v>
      </c>
      <c r="G8" s="24">
        <v>36</v>
      </c>
      <c r="H8" s="24">
        <v>4</v>
      </c>
      <c r="I8" s="24">
        <v>13</v>
      </c>
      <c r="J8" s="25">
        <f t="shared" si="0"/>
        <v>31.2</v>
      </c>
      <c r="K8" s="22" t="s">
        <v>353</v>
      </c>
      <c r="L8" s="26" t="s">
        <v>358</v>
      </c>
      <c r="N8" s="35" t="s">
        <v>359</v>
      </c>
    </row>
    <row r="9" spans="1:14" x14ac:dyDescent="0.25">
      <c r="A9" s="22" t="s">
        <v>352</v>
      </c>
      <c r="B9" s="22" t="s">
        <v>167</v>
      </c>
      <c r="C9" s="23">
        <v>1.6</v>
      </c>
      <c r="D9" s="24">
        <v>0</v>
      </c>
      <c r="E9" s="24">
        <v>60</v>
      </c>
      <c r="F9" s="24">
        <v>32</v>
      </c>
      <c r="G9" s="24">
        <v>8</v>
      </c>
      <c r="H9" s="24">
        <v>0</v>
      </c>
      <c r="I9" s="24">
        <f>39-I10</f>
        <v>34</v>
      </c>
      <c r="J9" s="25">
        <f t="shared" ref="J9" si="1">SUMPRODUCT(D9:H9,D$3:H$3)*I9*C9/100</f>
        <v>219.77600000000001</v>
      </c>
      <c r="K9" s="22" t="s">
        <v>353</v>
      </c>
      <c r="L9" s="26" t="s">
        <v>360</v>
      </c>
      <c r="N9" s="35" t="s">
        <v>362</v>
      </c>
    </row>
    <row r="10" spans="1:14" x14ac:dyDescent="0.25">
      <c r="A10" s="433" t="s">
        <v>352</v>
      </c>
      <c r="B10" s="433" t="s">
        <v>171</v>
      </c>
      <c r="C10" s="434">
        <v>1.6</v>
      </c>
      <c r="D10" s="435">
        <v>0</v>
      </c>
      <c r="E10" s="435">
        <v>60</v>
      </c>
      <c r="F10" s="435">
        <v>32</v>
      </c>
      <c r="G10" s="435">
        <v>8</v>
      </c>
      <c r="H10" s="435">
        <v>0</v>
      </c>
      <c r="I10" s="435">
        <v>5</v>
      </c>
      <c r="J10" s="469">
        <f t="shared" si="0"/>
        <v>32.32</v>
      </c>
      <c r="K10" s="433" t="s">
        <v>353</v>
      </c>
      <c r="L10" s="437" t="s">
        <v>360</v>
      </c>
      <c r="N10" s="35" t="s">
        <v>362</v>
      </c>
    </row>
    <row r="11" spans="1:14" x14ac:dyDescent="0.25">
      <c r="A11" s="22" t="s">
        <v>352</v>
      </c>
      <c r="B11" s="22" t="s">
        <v>170</v>
      </c>
      <c r="C11" s="23">
        <v>1</v>
      </c>
      <c r="D11" s="24">
        <v>0</v>
      </c>
      <c r="E11" s="24">
        <v>48</v>
      </c>
      <c r="F11" s="24">
        <v>44</v>
      </c>
      <c r="G11" s="24">
        <v>8</v>
      </c>
      <c r="H11" s="24">
        <v>0</v>
      </c>
      <c r="I11" s="24">
        <v>9</v>
      </c>
      <c r="J11" s="25">
        <f t="shared" si="0"/>
        <v>34.200000000000003</v>
      </c>
      <c r="K11" s="22" t="s">
        <v>353</v>
      </c>
      <c r="L11" s="26" t="s">
        <v>361</v>
      </c>
      <c r="N11" s="35" t="s">
        <v>364</v>
      </c>
    </row>
    <row r="12" spans="1:14" x14ac:dyDescent="0.25">
      <c r="A12" s="22" t="s">
        <v>352</v>
      </c>
      <c r="B12" s="22" t="s">
        <v>167</v>
      </c>
      <c r="C12" s="23">
        <v>1.6</v>
      </c>
      <c r="D12" s="24">
        <v>0</v>
      </c>
      <c r="E12" s="24">
        <v>44</v>
      </c>
      <c r="F12" s="24">
        <v>44</v>
      </c>
      <c r="G12" s="24">
        <v>8</v>
      </c>
      <c r="H12" s="24">
        <v>4</v>
      </c>
      <c r="I12" s="24">
        <f>34-I13</f>
        <v>33</v>
      </c>
      <c r="J12" s="25">
        <f t="shared" ref="J12" si="2">SUMPRODUCT(D12:H12,D$3:H$3)*I12*C12/100</f>
        <v>190.08</v>
      </c>
      <c r="K12" s="22" t="s">
        <v>353</v>
      </c>
      <c r="L12" s="26" t="s">
        <v>363</v>
      </c>
      <c r="N12" s="35" t="s">
        <v>366</v>
      </c>
    </row>
    <row r="13" spans="1:14" x14ac:dyDescent="0.25">
      <c r="A13" s="433" t="s">
        <v>352</v>
      </c>
      <c r="B13" s="433" t="s">
        <v>171</v>
      </c>
      <c r="C13" s="434">
        <v>1.6</v>
      </c>
      <c r="D13" s="435">
        <v>0</v>
      </c>
      <c r="E13" s="435">
        <v>44</v>
      </c>
      <c r="F13" s="435">
        <v>44</v>
      </c>
      <c r="G13" s="435">
        <v>8</v>
      </c>
      <c r="H13" s="435">
        <v>4</v>
      </c>
      <c r="I13" s="435">
        <v>1</v>
      </c>
      <c r="J13" s="469">
        <f t="shared" si="0"/>
        <v>5.76</v>
      </c>
      <c r="K13" s="433" t="s">
        <v>353</v>
      </c>
      <c r="L13" s="437" t="s">
        <v>363</v>
      </c>
      <c r="N13" s="35" t="s">
        <v>366</v>
      </c>
    </row>
    <row r="14" spans="1:14" x14ac:dyDescent="0.25">
      <c r="A14" s="22" t="s">
        <v>352</v>
      </c>
      <c r="B14" s="22" t="s">
        <v>167</v>
      </c>
      <c r="C14" s="23">
        <v>1.6</v>
      </c>
      <c r="D14" s="24">
        <v>8</v>
      </c>
      <c r="E14" s="24">
        <v>52</v>
      </c>
      <c r="F14" s="24">
        <v>32</v>
      </c>
      <c r="G14" s="24">
        <v>8</v>
      </c>
      <c r="H14" s="24">
        <v>0</v>
      </c>
      <c r="I14" s="24">
        <v>15</v>
      </c>
      <c r="J14" s="25">
        <f t="shared" si="0"/>
        <v>102.72</v>
      </c>
      <c r="K14" s="22" t="s">
        <v>353</v>
      </c>
      <c r="L14" s="22" t="s">
        <v>365</v>
      </c>
      <c r="N14" s="35" t="s">
        <v>368</v>
      </c>
    </row>
    <row r="15" spans="1:14" x14ac:dyDescent="0.25">
      <c r="A15" s="22" t="s">
        <v>352</v>
      </c>
      <c r="B15" s="22" t="s">
        <v>166</v>
      </c>
      <c r="C15" s="23">
        <v>1.6</v>
      </c>
      <c r="D15" s="24">
        <v>12</v>
      </c>
      <c r="E15" s="24">
        <v>8</v>
      </c>
      <c r="F15" s="24">
        <v>40</v>
      </c>
      <c r="G15" s="24">
        <v>32</v>
      </c>
      <c r="H15" s="24">
        <v>8</v>
      </c>
      <c r="I15" s="24">
        <v>98</v>
      </c>
      <c r="J15" s="25">
        <f t="shared" si="0"/>
        <v>451.584</v>
      </c>
      <c r="K15" s="22" t="s">
        <v>353</v>
      </c>
      <c r="L15" s="26" t="s">
        <v>367</v>
      </c>
      <c r="N15" s="35" t="s">
        <v>370</v>
      </c>
    </row>
    <row r="16" spans="1:14" x14ac:dyDescent="0.25">
      <c r="A16" s="22" t="s">
        <v>352</v>
      </c>
      <c r="B16" s="22" t="s">
        <v>167</v>
      </c>
      <c r="C16" s="27">
        <v>1.3</v>
      </c>
      <c r="D16" s="24">
        <v>4</v>
      </c>
      <c r="E16" s="24">
        <v>20</v>
      </c>
      <c r="F16" s="24">
        <v>76</v>
      </c>
      <c r="G16" s="24">
        <v>0</v>
      </c>
      <c r="H16" s="24">
        <v>0</v>
      </c>
      <c r="I16" s="24">
        <v>16</v>
      </c>
      <c r="J16" s="25">
        <f t="shared" si="0"/>
        <v>74.88</v>
      </c>
      <c r="K16" s="22" t="s">
        <v>353</v>
      </c>
      <c r="L16" s="22" t="s">
        <v>369</v>
      </c>
      <c r="M16" s="623">
        <f>J17+J18</f>
        <v>37.700000000000003</v>
      </c>
      <c r="N16" s="622" t="s">
        <v>372</v>
      </c>
    </row>
    <row r="17" spans="1:14" x14ac:dyDescent="0.25">
      <c r="A17" s="22" t="s">
        <v>352</v>
      </c>
      <c r="B17" s="22" t="s">
        <v>170</v>
      </c>
      <c r="C17" s="23">
        <v>1.3</v>
      </c>
      <c r="D17" s="24">
        <v>0</v>
      </c>
      <c r="E17" s="24">
        <v>8</v>
      </c>
      <c r="F17" s="24">
        <v>20</v>
      </c>
      <c r="G17" s="24">
        <v>16</v>
      </c>
      <c r="H17" s="24">
        <v>56</v>
      </c>
      <c r="I17" s="24">
        <v>10</v>
      </c>
      <c r="J17" s="25">
        <f t="shared" si="0"/>
        <v>15.08</v>
      </c>
      <c r="K17" s="22" t="s">
        <v>353</v>
      </c>
      <c r="L17" s="22" t="s">
        <v>371</v>
      </c>
      <c r="M17" s="623"/>
      <c r="N17" s="622"/>
    </row>
    <row r="18" spans="1:14" x14ac:dyDescent="0.25">
      <c r="A18" s="22" t="s">
        <v>352</v>
      </c>
      <c r="B18" s="22" t="s">
        <v>167</v>
      </c>
      <c r="C18" s="23">
        <v>1.3</v>
      </c>
      <c r="D18" s="24">
        <v>0</v>
      </c>
      <c r="E18" s="24">
        <v>8</v>
      </c>
      <c r="F18" s="24">
        <v>20</v>
      </c>
      <c r="G18" s="24">
        <v>16</v>
      </c>
      <c r="H18" s="24">
        <v>56</v>
      </c>
      <c r="I18" s="24">
        <f>25-I17</f>
        <v>15</v>
      </c>
      <c r="J18" s="25">
        <f t="shared" si="0"/>
        <v>22.62</v>
      </c>
      <c r="K18" s="22" t="s">
        <v>353</v>
      </c>
      <c r="L18" s="22" t="s">
        <v>371</v>
      </c>
      <c r="N18" s="35" t="s">
        <v>375</v>
      </c>
    </row>
    <row r="19" spans="1:14" x14ac:dyDescent="0.25">
      <c r="A19" s="22" t="s">
        <v>352</v>
      </c>
      <c r="B19" s="22" t="s">
        <v>169</v>
      </c>
      <c r="C19" s="23">
        <v>1</v>
      </c>
      <c r="D19" s="24">
        <v>0</v>
      </c>
      <c r="E19" s="24">
        <v>4</v>
      </c>
      <c r="F19" s="24">
        <v>28</v>
      </c>
      <c r="G19" s="24">
        <v>64</v>
      </c>
      <c r="H19" s="24">
        <v>4</v>
      </c>
      <c r="I19" s="24">
        <v>22</v>
      </c>
      <c r="J19" s="25">
        <f t="shared" si="0"/>
        <v>36.96</v>
      </c>
      <c r="K19" s="22" t="s">
        <v>373</v>
      </c>
      <c r="L19" s="26" t="s">
        <v>374</v>
      </c>
      <c r="N19" s="35" t="s">
        <v>377</v>
      </c>
    </row>
    <row r="20" spans="1:14" x14ac:dyDescent="0.25">
      <c r="A20" s="22" t="s">
        <v>352</v>
      </c>
      <c r="B20" s="22" t="s">
        <v>170</v>
      </c>
      <c r="C20" s="23">
        <v>1</v>
      </c>
      <c r="D20" s="24">
        <v>0</v>
      </c>
      <c r="E20" s="24">
        <v>8</v>
      </c>
      <c r="F20" s="24">
        <v>36</v>
      </c>
      <c r="G20" s="24">
        <v>48</v>
      </c>
      <c r="H20" s="24">
        <v>8</v>
      </c>
      <c r="I20" s="24">
        <v>8</v>
      </c>
      <c r="J20" s="25">
        <f t="shared" si="0"/>
        <v>15.68</v>
      </c>
      <c r="K20" s="22" t="s">
        <v>376</v>
      </c>
      <c r="L20" s="26" t="s">
        <v>374</v>
      </c>
      <c r="N20" s="35" t="s">
        <v>379</v>
      </c>
    </row>
    <row r="21" spans="1:14" x14ac:dyDescent="0.25">
      <c r="A21" s="22" t="s">
        <v>352</v>
      </c>
      <c r="B21" s="22" t="s">
        <v>168</v>
      </c>
      <c r="C21" s="23">
        <v>1</v>
      </c>
      <c r="D21" s="24">
        <v>0</v>
      </c>
      <c r="E21" s="24">
        <v>8</v>
      </c>
      <c r="F21" s="24">
        <v>40</v>
      </c>
      <c r="G21" s="24">
        <v>52</v>
      </c>
      <c r="H21" s="24">
        <v>0</v>
      </c>
      <c r="I21" s="24">
        <v>49</v>
      </c>
      <c r="J21" s="25">
        <f t="shared" si="0"/>
        <v>103.88</v>
      </c>
      <c r="K21" s="22" t="s">
        <v>353</v>
      </c>
      <c r="L21" s="26" t="s">
        <v>378</v>
      </c>
      <c r="N21" s="35" t="s">
        <v>381</v>
      </c>
    </row>
    <row r="22" spans="1:14" x14ac:dyDescent="0.25">
      <c r="A22" s="22" t="s">
        <v>352</v>
      </c>
      <c r="B22" s="22" t="s">
        <v>170</v>
      </c>
      <c r="C22" s="27">
        <v>1.3</v>
      </c>
      <c r="D22" s="24">
        <v>0</v>
      </c>
      <c r="E22" s="24">
        <v>12</v>
      </c>
      <c r="F22" s="24">
        <v>52</v>
      </c>
      <c r="G22" s="24">
        <v>20</v>
      </c>
      <c r="H22" s="24">
        <v>16</v>
      </c>
      <c r="I22" s="24">
        <v>16</v>
      </c>
      <c r="J22" s="25">
        <f t="shared" si="0"/>
        <v>49.088000000000001</v>
      </c>
      <c r="K22" s="22" t="s">
        <v>353</v>
      </c>
      <c r="L22" s="26" t="s">
        <v>380</v>
      </c>
      <c r="N22" s="35" t="s">
        <v>383</v>
      </c>
    </row>
    <row r="23" spans="1:14" x14ac:dyDescent="0.25">
      <c r="A23" s="22" t="s">
        <v>352</v>
      </c>
      <c r="B23" s="22" t="s">
        <v>170</v>
      </c>
      <c r="C23" s="27">
        <v>1.3</v>
      </c>
      <c r="D23" s="24">
        <v>0</v>
      </c>
      <c r="E23" s="24">
        <v>8</v>
      </c>
      <c r="F23" s="24">
        <v>68</v>
      </c>
      <c r="G23" s="24">
        <v>24</v>
      </c>
      <c r="H23" s="24">
        <v>0</v>
      </c>
      <c r="I23" s="24">
        <v>7</v>
      </c>
      <c r="J23" s="25">
        <f t="shared" si="0"/>
        <v>24.388000000000002</v>
      </c>
      <c r="K23" s="22" t="s">
        <v>353</v>
      </c>
      <c r="L23" s="26" t="s">
        <v>382</v>
      </c>
      <c r="N23" s="35" t="s">
        <v>385</v>
      </c>
    </row>
    <row r="24" spans="1:14" x14ac:dyDescent="0.25">
      <c r="A24" s="22" t="s">
        <v>352</v>
      </c>
      <c r="B24" s="22" t="s">
        <v>167</v>
      </c>
      <c r="C24" s="23">
        <v>1.6</v>
      </c>
      <c r="D24" s="24">
        <v>8</v>
      </c>
      <c r="E24" s="24">
        <v>16</v>
      </c>
      <c r="F24" s="24">
        <v>40</v>
      </c>
      <c r="G24" s="24">
        <v>28</v>
      </c>
      <c r="H24" s="24">
        <v>8</v>
      </c>
      <c r="I24" s="24">
        <v>11</v>
      </c>
      <c r="J24" s="25">
        <f t="shared" si="0"/>
        <v>51.39200000000001</v>
      </c>
      <c r="K24" s="22" t="s">
        <v>353</v>
      </c>
      <c r="L24" s="26" t="s">
        <v>384</v>
      </c>
      <c r="N24" s="622" t="s">
        <v>387</v>
      </c>
    </row>
    <row r="25" spans="1:14" s="438" customFormat="1" ht="28.5" x14ac:dyDescent="0.25">
      <c r="A25" s="22" t="s">
        <v>352</v>
      </c>
      <c r="B25" s="22" t="s">
        <v>166</v>
      </c>
      <c r="C25" s="23">
        <v>1.6</v>
      </c>
      <c r="D25" s="24">
        <v>0</v>
      </c>
      <c r="E25" s="24">
        <v>24</v>
      </c>
      <c r="F25" s="24">
        <v>52</v>
      </c>
      <c r="G25" s="24">
        <v>4</v>
      </c>
      <c r="H25" s="24">
        <v>20</v>
      </c>
      <c r="I25" s="24">
        <f>88-I26</f>
        <v>80</v>
      </c>
      <c r="J25" s="25">
        <f t="shared" si="0"/>
        <v>358.4</v>
      </c>
      <c r="K25" s="22" t="s">
        <v>353</v>
      </c>
      <c r="L25" s="26" t="s">
        <v>386</v>
      </c>
      <c r="N25" s="622"/>
    </row>
    <row r="26" spans="1:14" ht="28.5" x14ac:dyDescent="0.25">
      <c r="A26" s="433" t="s">
        <v>352</v>
      </c>
      <c r="B26" s="433" t="s">
        <v>0</v>
      </c>
      <c r="C26" s="434">
        <v>1.6</v>
      </c>
      <c r="D26" s="435">
        <v>0</v>
      </c>
      <c r="E26" s="435">
        <v>24</v>
      </c>
      <c r="F26" s="435">
        <v>52</v>
      </c>
      <c r="G26" s="435">
        <v>4</v>
      </c>
      <c r="H26" s="435">
        <v>20</v>
      </c>
      <c r="I26" s="435">
        <v>8</v>
      </c>
      <c r="J26" s="436">
        <f t="shared" ref="J26" si="3">SUMPRODUCT(D26:H26,D$3:H$3)*I26*C26/100</f>
        <v>35.840000000000003</v>
      </c>
      <c r="K26" s="433" t="s">
        <v>353</v>
      </c>
      <c r="L26" s="437" t="s">
        <v>386</v>
      </c>
      <c r="N26" s="35" t="s">
        <v>389</v>
      </c>
    </row>
    <row r="27" spans="1:14" x14ac:dyDescent="0.25">
      <c r="A27" s="22" t="s">
        <v>352</v>
      </c>
      <c r="B27" s="22" t="s">
        <v>166</v>
      </c>
      <c r="C27" s="23">
        <v>1.6</v>
      </c>
      <c r="D27" s="24">
        <v>4</v>
      </c>
      <c r="E27" s="24">
        <v>28</v>
      </c>
      <c r="F27" s="24">
        <v>28</v>
      </c>
      <c r="G27" s="24">
        <v>24</v>
      </c>
      <c r="H27" s="24">
        <v>16</v>
      </c>
      <c r="I27" s="24">
        <v>45</v>
      </c>
      <c r="J27" s="25">
        <f t="shared" si="0"/>
        <v>201.6</v>
      </c>
      <c r="K27" s="22" t="s">
        <v>353</v>
      </c>
      <c r="L27" s="26" t="s">
        <v>388</v>
      </c>
    </row>
    <row r="29" spans="1:14" x14ac:dyDescent="0.25">
      <c r="I29" s="28">
        <f>SUM(I6:I28)</f>
        <v>567</v>
      </c>
    </row>
    <row r="31" spans="1:14" ht="15.75" x14ac:dyDescent="0.25">
      <c r="A31" s="29"/>
      <c r="B31" s="30" t="s">
        <v>319</v>
      </c>
      <c r="C31" s="31" t="s">
        <v>8</v>
      </c>
    </row>
    <row r="32" spans="1:14" ht="15.75" x14ac:dyDescent="0.25">
      <c r="A32" s="32" t="s">
        <v>166</v>
      </c>
      <c r="B32" s="33">
        <f t="shared" ref="B32:B38" si="4">SUMIFS(J$5:J$27,B$5:B$27,A32)</f>
        <v>1011.5839999999999</v>
      </c>
      <c r="C32" s="34">
        <f t="shared" ref="C32:C38" si="5">B32/B$39</f>
        <v>0.41303843653741246</v>
      </c>
    </row>
    <row r="33" spans="1:3" ht="15.75" x14ac:dyDescent="0.25">
      <c r="A33" s="32" t="s">
        <v>167</v>
      </c>
      <c r="B33" s="33">
        <f t="shared" si="4"/>
        <v>845.78800000000012</v>
      </c>
      <c r="C33" s="34">
        <f t="shared" si="5"/>
        <v>0.34534250557749535</v>
      </c>
    </row>
    <row r="34" spans="1:3" ht="15.75" x14ac:dyDescent="0.25">
      <c r="A34" s="32" t="s">
        <v>168</v>
      </c>
      <c r="B34" s="33">
        <f t="shared" si="4"/>
        <v>103.88</v>
      </c>
      <c r="C34" s="34">
        <f t="shared" si="5"/>
        <v>4.2415096311830165E-2</v>
      </c>
    </row>
    <row r="35" spans="1:3" ht="15.75" x14ac:dyDescent="0.25">
      <c r="A35" s="32" t="s">
        <v>169</v>
      </c>
      <c r="B35" s="33">
        <f t="shared" si="4"/>
        <v>36.96</v>
      </c>
      <c r="C35" s="34">
        <f t="shared" si="5"/>
        <v>1.5091085480219897E-2</v>
      </c>
    </row>
    <row r="36" spans="1:3" ht="15.75" x14ac:dyDescent="0.25">
      <c r="A36" s="32" t="s">
        <v>170</v>
      </c>
      <c r="B36" s="33">
        <f t="shared" si="4"/>
        <v>376.99599999999998</v>
      </c>
      <c r="C36" s="34">
        <f t="shared" si="5"/>
        <v>0.15393070513260229</v>
      </c>
    </row>
    <row r="37" spans="1:3" ht="15.75" x14ac:dyDescent="0.25">
      <c r="A37" s="32" t="s">
        <v>0</v>
      </c>
      <c r="B37" s="33">
        <f t="shared" si="4"/>
        <v>35.840000000000003</v>
      </c>
      <c r="C37" s="34">
        <f t="shared" si="5"/>
        <v>1.4633779859607175E-2</v>
      </c>
    </row>
    <row r="38" spans="1:3" ht="15.75" x14ac:dyDescent="0.25">
      <c r="A38" s="32" t="s">
        <v>171</v>
      </c>
      <c r="B38" s="33">
        <f t="shared" si="4"/>
        <v>38.08</v>
      </c>
      <c r="C38" s="34">
        <f t="shared" si="5"/>
        <v>1.5548391100832622E-2</v>
      </c>
    </row>
    <row r="39" spans="1:3" ht="15.75" x14ac:dyDescent="0.25">
      <c r="A39" s="32" t="s">
        <v>208</v>
      </c>
      <c r="B39" s="37">
        <f>SUM(B32:B38)</f>
        <v>2449.1280000000002</v>
      </c>
      <c r="C39" s="34">
        <f>SUM(C32:C38)</f>
        <v>0.99999999999999989</v>
      </c>
    </row>
  </sheetData>
  <mergeCells count="5">
    <mergeCell ref="D1:H1"/>
    <mergeCell ref="D5:H5"/>
    <mergeCell ref="N16:N17"/>
    <mergeCell ref="M16:M17"/>
    <mergeCell ref="N24:N25"/>
  </mergeCells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F9F"/>
    <pageSetUpPr fitToPage="1"/>
  </sheetPr>
  <dimension ref="A1:T42"/>
  <sheetViews>
    <sheetView view="pageBreakPreview" zoomScale="60" zoomScaleNormal="100" workbookViewId="0">
      <selection activeCell="H1" sqref="H1:H1048576"/>
    </sheetView>
  </sheetViews>
  <sheetFormatPr defaultColWidth="12.625" defaultRowHeight="14.25" x14ac:dyDescent="0.25"/>
  <cols>
    <col min="1" max="7" width="11.625" style="207" customWidth="1"/>
    <col min="8" max="8" width="11.625" style="496" customWidth="1"/>
    <col min="9" max="16" width="11.625" style="207" customWidth="1"/>
    <col min="17" max="17" width="14" style="207" customWidth="1"/>
    <col min="18" max="18" width="11.625" style="207" customWidth="1"/>
    <col min="19" max="16384" width="12.625" style="207"/>
  </cols>
  <sheetData>
    <row r="1" spans="1:20" ht="39" customHeight="1" x14ac:dyDescent="0.25">
      <c r="A1" s="624" t="s">
        <v>390</v>
      </c>
      <c r="B1" s="624"/>
      <c r="C1" s="624"/>
      <c r="D1" s="624"/>
      <c r="E1" s="624"/>
      <c r="F1" s="624"/>
      <c r="G1" s="204" t="s">
        <v>115</v>
      </c>
      <c r="H1" s="205"/>
      <c r="I1" s="205"/>
      <c r="J1" s="205"/>
      <c r="K1" s="205"/>
      <c r="L1" s="205"/>
      <c r="M1" s="205"/>
      <c r="N1" s="206"/>
      <c r="O1" s="206"/>
      <c r="P1" s="206"/>
      <c r="Q1" s="206"/>
      <c r="R1" s="206"/>
      <c r="S1" s="206"/>
      <c r="T1" s="206"/>
    </row>
    <row r="2" spans="1:20" ht="15" x14ac:dyDescent="0.25">
      <c r="A2" s="625"/>
      <c r="B2" s="628" t="s">
        <v>391</v>
      </c>
      <c r="C2" s="629"/>
      <c r="D2" s="630"/>
      <c r="E2" s="628" t="s">
        <v>392</v>
      </c>
      <c r="F2" s="629"/>
      <c r="G2" s="630"/>
      <c r="H2" s="625" t="s">
        <v>393</v>
      </c>
      <c r="I2" s="625"/>
      <c r="J2" s="625"/>
      <c r="K2" s="625" t="s">
        <v>279</v>
      </c>
      <c r="L2" s="625"/>
      <c r="M2" s="625"/>
      <c r="N2" s="625" t="s">
        <v>208</v>
      </c>
      <c r="O2" s="625"/>
      <c r="P2" s="625"/>
      <c r="Q2" s="129" t="s">
        <v>394</v>
      </c>
      <c r="R2" s="626" t="s">
        <v>395</v>
      </c>
    </row>
    <row r="3" spans="1:20" ht="15" x14ac:dyDescent="0.25">
      <c r="A3" s="625"/>
      <c r="B3" s="208">
        <v>2024</v>
      </c>
      <c r="C3" s="129">
        <v>2022</v>
      </c>
      <c r="D3" s="129">
        <v>2023</v>
      </c>
      <c r="E3" s="208">
        <v>2024</v>
      </c>
      <c r="F3" s="129">
        <v>2022</v>
      </c>
      <c r="G3" s="129">
        <v>2023</v>
      </c>
      <c r="H3" s="208">
        <v>2024</v>
      </c>
      <c r="I3" s="129">
        <v>2022</v>
      </c>
      <c r="J3" s="129">
        <v>2023</v>
      </c>
      <c r="K3" s="208">
        <v>2024</v>
      </c>
      <c r="L3" s="129">
        <v>2022</v>
      </c>
      <c r="M3" s="129">
        <v>2023</v>
      </c>
      <c r="N3" s="208">
        <v>2024</v>
      </c>
      <c r="O3" s="129">
        <v>2022</v>
      </c>
      <c r="P3" s="129">
        <v>2023</v>
      </c>
      <c r="Q3" s="129" t="s">
        <v>396</v>
      </c>
      <c r="R3" s="627"/>
    </row>
    <row r="4" spans="1:20" ht="15" x14ac:dyDescent="0.25">
      <c r="A4" s="209" t="s">
        <v>166</v>
      </c>
      <c r="B4" s="210">
        <v>414718</v>
      </c>
      <c r="C4" s="211">
        <v>414052</v>
      </c>
      <c r="D4" s="211">
        <v>379804</v>
      </c>
      <c r="E4" s="210">
        <f>127780+6907</f>
        <v>134687</v>
      </c>
      <c r="F4" s="210">
        <v>87355</v>
      </c>
      <c r="G4" s="211">
        <v>102618</v>
      </c>
      <c r="H4" s="212">
        <v>452193</v>
      </c>
      <c r="I4" s="212">
        <v>315815</v>
      </c>
      <c r="J4" s="211">
        <v>388140</v>
      </c>
      <c r="K4" s="212">
        <v>110000</v>
      </c>
      <c r="L4" s="212">
        <v>28117</v>
      </c>
      <c r="M4" s="211">
        <v>0</v>
      </c>
      <c r="N4" s="213">
        <f t="shared" ref="N4:P11" si="0">B4+E4+H4+K4</f>
        <v>1111598</v>
      </c>
      <c r="O4" s="213">
        <f t="shared" si="0"/>
        <v>845339</v>
      </c>
      <c r="P4" s="213">
        <f t="shared" si="0"/>
        <v>870562</v>
      </c>
      <c r="Q4" s="213">
        <f>SUM(N4:P4)</f>
        <v>2827499</v>
      </c>
      <c r="R4" s="214">
        <f>Q4/SUM(Q$4:Q$11)</f>
        <v>0.28153560876583211</v>
      </c>
    </row>
    <row r="5" spans="1:20" ht="15" x14ac:dyDescent="0.25">
      <c r="A5" s="209" t="s">
        <v>167</v>
      </c>
      <c r="B5" s="210">
        <v>372560</v>
      </c>
      <c r="C5" s="211">
        <v>445052</v>
      </c>
      <c r="D5" s="211">
        <f>400397-1138</f>
        <v>399259</v>
      </c>
      <c r="E5" s="210">
        <v>92690</v>
      </c>
      <c r="F5" s="210">
        <v>90337</v>
      </c>
      <c r="G5" s="211">
        <v>76810</v>
      </c>
      <c r="H5" s="212">
        <v>878431</v>
      </c>
      <c r="I5" s="212">
        <v>789322</v>
      </c>
      <c r="J5" s="211">
        <v>731987</v>
      </c>
      <c r="K5" s="212">
        <v>40000</v>
      </c>
      <c r="L5" s="212">
        <v>43310</v>
      </c>
      <c r="M5" s="211">
        <f>30000+27490</f>
        <v>57490</v>
      </c>
      <c r="N5" s="213">
        <f t="shared" si="0"/>
        <v>1383681</v>
      </c>
      <c r="O5" s="213">
        <f t="shared" si="0"/>
        <v>1368021</v>
      </c>
      <c r="P5" s="213">
        <f t="shared" si="0"/>
        <v>1265546</v>
      </c>
      <c r="Q5" s="213">
        <f t="shared" ref="Q5:Q8" si="1">SUM(N5:P5)</f>
        <v>4017248</v>
      </c>
      <c r="R5" s="214">
        <f t="shared" ref="R5:R10" si="2">Q5/SUM(Q$4:Q$11)</f>
        <v>0.39999956188961389</v>
      </c>
    </row>
    <row r="6" spans="1:20" ht="15" x14ac:dyDescent="0.25">
      <c r="A6" s="209" t="s">
        <v>168</v>
      </c>
      <c r="B6" s="210">
        <v>71700</v>
      </c>
      <c r="C6" s="211">
        <v>75943</v>
      </c>
      <c r="D6" s="211">
        <v>58328</v>
      </c>
      <c r="E6" s="210">
        <v>0</v>
      </c>
      <c r="F6" s="210">
        <v>0</v>
      </c>
      <c r="G6" s="211">
        <v>0</v>
      </c>
      <c r="H6" s="212">
        <v>346136</v>
      </c>
      <c r="I6" s="212">
        <v>295930</v>
      </c>
      <c r="J6" s="211">
        <v>292990</v>
      </c>
      <c r="K6" s="212">
        <v>0</v>
      </c>
      <c r="L6" s="212">
        <v>0</v>
      </c>
      <c r="M6" s="211">
        <v>0</v>
      </c>
      <c r="N6" s="213">
        <f t="shared" si="0"/>
        <v>417836</v>
      </c>
      <c r="O6" s="213">
        <f t="shared" si="0"/>
        <v>371873</v>
      </c>
      <c r="P6" s="213">
        <f t="shared" si="0"/>
        <v>351318</v>
      </c>
      <c r="Q6" s="213">
        <f t="shared" si="1"/>
        <v>1141027</v>
      </c>
      <c r="R6" s="214">
        <f t="shared" si="2"/>
        <v>0.11361267716213201</v>
      </c>
    </row>
    <row r="7" spans="1:20" ht="15" x14ac:dyDescent="0.25">
      <c r="A7" s="209" t="s">
        <v>169</v>
      </c>
      <c r="B7" s="210">
        <v>28388</v>
      </c>
      <c r="C7" s="211">
        <v>32578</v>
      </c>
      <c r="D7" s="211">
        <v>36328</v>
      </c>
      <c r="E7" s="210">
        <v>0</v>
      </c>
      <c r="F7" s="210">
        <v>0</v>
      </c>
      <c r="G7" s="211">
        <v>0</v>
      </c>
      <c r="H7" s="212">
        <v>0</v>
      </c>
      <c r="I7" s="212">
        <v>0</v>
      </c>
      <c r="J7" s="211">
        <v>0</v>
      </c>
      <c r="K7" s="212">
        <v>0</v>
      </c>
      <c r="L7" s="212">
        <v>0</v>
      </c>
      <c r="M7" s="211">
        <v>0</v>
      </c>
      <c r="N7" s="213">
        <f t="shared" si="0"/>
        <v>28388</v>
      </c>
      <c r="O7" s="213">
        <f t="shared" si="0"/>
        <v>32578</v>
      </c>
      <c r="P7" s="213">
        <f t="shared" si="0"/>
        <v>36328</v>
      </c>
      <c r="Q7" s="213">
        <f t="shared" si="1"/>
        <v>97294</v>
      </c>
      <c r="R7" s="214">
        <f t="shared" si="2"/>
        <v>9.6876163419555121E-3</v>
      </c>
    </row>
    <row r="8" spans="1:20" ht="15" x14ac:dyDescent="0.25">
      <c r="A8" s="209" t="s">
        <v>170</v>
      </c>
      <c r="B8" s="210">
        <v>50942</v>
      </c>
      <c r="C8" s="211">
        <v>102662</v>
      </c>
      <c r="D8" s="211">
        <v>78199</v>
      </c>
      <c r="E8" s="210">
        <v>12057</v>
      </c>
      <c r="F8" s="210">
        <v>29107</v>
      </c>
      <c r="G8" s="211">
        <v>15303</v>
      </c>
      <c r="H8" s="212">
        <v>445245</v>
      </c>
      <c r="I8" s="212">
        <v>249965</v>
      </c>
      <c r="J8" s="211">
        <v>261454</v>
      </c>
      <c r="K8" s="212">
        <v>7000</v>
      </c>
      <c r="L8" s="212">
        <v>11000</v>
      </c>
      <c r="M8" s="211">
        <v>14900</v>
      </c>
      <c r="N8" s="213">
        <f t="shared" si="0"/>
        <v>515244</v>
      </c>
      <c r="O8" s="213">
        <f t="shared" si="0"/>
        <v>392734</v>
      </c>
      <c r="P8" s="213">
        <f t="shared" si="0"/>
        <v>369856</v>
      </c>
      <c r="Q8" s="213">
        <f t="shared" si="1"/>
        <v>1277834</v>
      </c>
      <c r="R8" s="214">
        <f t="shared" si="2"/>
        <v>0.12723462434175159</v>
      </c>
    </row>
    <row r="9" spans="1:20" ht="15" x14ac:dyDescent="0.25">
      <c r="A9" s="209" t="s">
        <v>0</v>
      </c>
      <c r="B9" s="210">
        <v>3805</v>
      </c>
      <c r="C9" s="211">
        <v>6915</v>
      </c>
      <c r="D9" s="211">
        <v>4290</v>
      </c>
      <c r="E9" s="210">
        <v>0</v>
      </c>
      <c r="F9" s="210">
        <v>0</v>
      </c>
      <c r="G9" s="211">
        <v>0</v>
      </c>
      <c r="H9" s="212">
        <v>0</v>
      </c>
      <c r="I9" s="212">
        <v>0</v>
      </c>
      <c r="J9" s="211">
        <v>0</v>
      </c>
      <c r="K9" s="212">
        <v>0</v>
      </c>
      <c r="L9" s="212">
        <v>0</v>
      </c>
      <c r="M9" s="211">
        <v>0</v>
      </c>
      <c r="N9" s="213">
        <f t="shared" si="0"/>
        <v>3805</v>
      </c>
      <c r="O9" s="213">
        <f t="shared" si="0"/>
        <v>6915</v>
      </c>
      <c r="P9" s="213">
        <f t="shared" si="0"/>
        <v>4290</v>
      </c>
      <c r="Q9" s="213">
        <f t="shared" ref="Q9:Q11" si="3">SUM(N9:P9)</f>
        <v>15010</v>
      </c>
      <c r="R9" s="214">
        <f t="shared" si="2"/>
        <v>1.4945538398334144E-3</v>
      </c>
    </row>
    <row r="10" spans="1:20" ht="15" x14ac:dyDescent="0.25">
      <c r="A10" s="209" t="s">
        <v>171</v>
      </c>
      <c r="B10" s="210">
        <v>87043</v>
      </c>
      <c r="C10" s="211">
        <v>67567</v>
      </c>
      <c r="D10" s="211">
        <v>74757</v>
      </c>
      <c r="E10" s="210">
        <v>15231</v>
      </c>
      <c r="F10" s="210">
        <v>14141</v>
      </c>
      <c r="G10" s="211">
        <v>0</v>
      </c>
      <c r="H10" s="212">
        <v>172561</v>
      </c>
      <c r="I10" s="212">
        <v>144788</v>
      </c>
      <c r="J10" s="211">
        <v>91131</v>
      </c>
      <c r="K10" s="212">
        <v>0</v>
      </c>
      <c r="L10" s="212">
        <v>0</v>
      </c>
      <c r="M10" s="211">
        <v>0</v>
      </c>
      <c r="N10" s="213">
        <f t="shared" si="0"/>
        <v>274835</v>
      </c>
      <c r="O10" s="213">
        <f t="shared" si="0"/>
        <v>226496</v>
      </c>
      <c r="P10" s="213">
        <f t="shared" si="0"/>
        <v>165888</v>
      </c>
      <c r="Q10" s="213">
        <f t="shared" si="3"/>
        <v>667219</v>
      </c>
      <c r="R10" s="214">
        <f t="shared" si="2"/>
        <v>6.6435357658881478E-2</v>
      </c>
    </row>
    <row r="11" spans="1:20" ht="15" x14ac:dyDescent="0.25">
      <c r="A11" s="209" t="s">
        <v>279</v>
      </c>
      <c r="B11" s="210">
        <v>0</v>
      </c>
      <c r="C11" s="211">
        <v>0</v>
      </c>
      <c r="D11" s="211"/>
      <c r="E11" s="210">
        <v>0</v>
      </c>
      <c r="F11" s="210">
        <v>0</v>
      </c>
      <c r="G11" s="211">
        <v>0</v>
      </c>
      <c r="H11" s="212">
        <v>0</v>
      </c>
      <c r="I11" s="212">
        <v>0</v>
      </c>
      <c r="J11" s="211">
        <v>0</v>
      </c>
      <c r="K11" s="212">
        <v>0</v>
      </c>
      <c r="L11" s="212">
        <v>0</v>
      </c>
      <c r="M11" s="211">
        <v>0</v>
      </c>
      <c r="N11" s="213">
        <f t="shared" si="0"/>
        <v>0</v>
      </c>
      <c r="O11" s="213">
        <f t="shared" si="0"/>
        <v>0</v>
      </c>
      <c r="P11" s="213">
        <f t="shared" si="0"/>
        <v>0</v>
      </c>
      <c r="Q11" s="213">
        <f t="shared" si="3"/>
        <v>0</v>
      </c>
      <c r="R11" s="214">
        <f>Q11/SUM(Q$4:Q$11)</f>
        <v>0</v>
      </c>
    </row>
    <row r="12" spans="1:20" ht="15" x14ac:dyDescent="0.25">
      <c r="A12" s="209" t="s">
        <v>208</v>
      </c>
      <c r="B12" s="215">
        <f>SUM(B4:B11)</f>
        <v>1029156</v>
      </c>
      <c r="C12" s="216">
        <f t="shared" ref="C12:R12" si="4">SUM(C4:C11)</f>
        <v>1144769</v>
      </c>
      <c r="D12" s="216">
        <f>SUM(D4:D10)</f>
        <v>1030965</v>
      </c>
      <c r="E12" s="215">
        <f t="shared" si="4"/>
        <v>254665</v>
      </c>
      <c r="F12" s="215">
        <f t="shared" si="4"/>
        <v>220940</v>
      </c>
      <c r="G12" s="216">
        <f t="shared" si="4"/>
        <v>194731</v>
      </c>
      <c r="H12" s="215">
        <f t="shared" si="4"/>
        <v>2294566</v>
      </c>
      <c r="I12" s="215">
        <f t="shared" si="4"/>
        <v>1795820</v>
      </c>
      <c r="J12" s="216">
        <f t="shared" si="4"/>
        <v>1765702</v>
      </c>
      <c r="K12" s="215">
        <f t="shared" si="4"/>
        <v>157000</v>
      </c>
      <c r="L12" s="215">
        <f t="shared" si="4"/>
        <v>82427</v>
      </c>
      <c r="M12" s="216">
        <f t="shared" si="4"/>
        <v>72390</v>
      </c>
      <c r="N12" s="216">
        <f t="shared" si="4"/>
        <v>3735387</v>
      </c>
      <c r="O12" s="216">
        <f t="shared" si="4"/>
        <v>3243956</v>
      </c>
      <c r="P12" s="216">
        <f t="shared" si="4"/>
        <v>3063788</v>
      </c>
      <c r="Q12" s="216">
        <f t="shared" si="4"/>
        <v>10043131</v>
      </c>
      <c r="R12" s="217">
        <f t="shared" si="4"/>
        <v>1</v>
      </c>
    </row>
    <row r="13" spans="1:20" x14ac:dyDescent="0.25">
      <c r="A13" s="218" t="s">
        <v>209</v>
      </c>
      <c r="B13" s="219">
        <v>1029156</v>
      </c>
      <c r="C13" s="220">
        <v>1144769</v>
      </c>
      <c r="D13" s="220">
        <v>1030965</v>
      </c>
      <c r="E13" s="219">
        <v>254665</v>
      </c>
      <c r="F13" s="219">
        <v>220940</v>
      </c>
      <c r="G13" s="220">
        <v>194731</v>
      </c>
      <c r="H13" s="219">
        <v>2294566</v>
      </c>
      <c r="I13" s="219">
        <v>1795820</v>
      </c>
      <c r="J13" s="220">
        <v>1765702</v>
      </c>
      <c r="K13" s="219">
        <v>157000</v>
      </c>
      <c r="L13" s="219">
        <v>82427</v>
      </c>
      <c r="M13" s="220">
        <v>72390</v>
      </c>
      <c r="N13" s="220">
        <f>N12</f>
        <v>3735387</v>
      </c>
      <c r="O13" s="220">
        <f>O12</f>
        <v>3243956</v>
      </c>
      <c r="P13" s="220">
        <v>3063788</v>
      </c>
      <c r="Q13" s="220">
        <f>SUM(N13:P13)</f>
        <v>10043131</v>
      </c>
    </row>
    <row r="14" spans="1:20" x14ac:dyDescent="0.25">
      <c r="B14" s="202"/>
      <c r="C14" s="202"/>
      <c r="D14" s="203"/>
      <c r="E14" s="202"/>
      <c r="F14" s="202"/>
      <c r="G14" s="202"/>
      <c r="H14" s="495"/>
      <c r="I14" s="202"/>
      <c r="J14" s="203"/>
      <c r="K14" s="202"/>
      <c r="L14" s="202"/>
      <c r="M14" s="202"/>
      <c r="N14" s="221" t="s">
        <v>397</v>
      </c>
      <c r="O14" s="125"/>
      <c r="Q14" s="221" t="s">
        <v>398</v>
      </c>
    </row>
    <row r="15" spans="1:20" x14ac:dyDescent="0.25">
      <c r="B15" s="202"/>
      <c r="C15" s="202"/>
      <c r="D15" s="202"/>
      <c r="E15" s="202"/>
      <c r="F15" s="202"/>
      <c r="G15" s="202"/>
      <c r="H15" s="495"/>
      <c r="I15" s="202"/>
      <c r="J15" s="202"/>
      <c r="K15" s="202"/>
      <c r="L15" s="202"/>
      <c r="M15" s="202"/>
      <c r="O15" s="222" t="s">
        <v>399</v>
      </c>
      <c r="P15" s="223">
        <f>D13+G13+J13+M13</f>
        <v>3063788</v>
      </c>
      <c r="Q15" s="223" t="e">
        <f>#REF!</f>
        <v>#REF!</v>
      </c>
    </row>
    <row r="16" spans="1:20" ht="33.75" customHeight="1" x14ac:dyDescent="0.25">
      <c r="A16" s="624" t="s">
        <v>400</v>
      </c>
      <c r="B16" s="624"/>
      <c r="C16" s="624"/>
      <c r="D16" s="624"/>
      <c r="E16" s="624"/>
      <c r="F16" s="624"/>
      <c r="G16" s="48" t="s">
        <v>115</v>
      </c>
    </row>
    <row r="17" spans="1:14" s="163" customFormat="1" ht="15" x14ac:dyDescent="0.25">
      <c r="A17" s="128"/>
      <c r="B17" s="128">
        <v>2024</v>
      </c>
      <c r="C17" s="128">
        <v>2022</v>
      </c>
      <c r="D17" s="130">
        <v>2023</v>
      </c>
      <c r="E17" s="128" t="s">
        <v>394</v>
      </c>
      <c r="F17" s="131" t="s">
        <v>8</v>
      </c>
      <c r="H17" s="497"/>
    </row>
    <row r="18" spans="1:14" ht="15" x14ac:dyDescent="0.25">
      <c r="A18" s="209" t="s">
        <v>166</v>
      </c>
      <c r="B18" s="213">
        <v>46179</v>
      </c>
      <c r="C18" s="213">
        <v>144998</v>
      </c>
      <c r="D18" s="210">
        <f>28611+83538+86406+8489</f>
        <v>207044</v>
      </c>
      <c r="E18" s="216">
        <f>SUM(B18:D18)</f>
        <v>398221</v>
      </c>
      <c r="F18" s="214">
        <f t="shared" ref="F18:F24" si="5">E18/SUM(E$18:E$24)</f>
        <v>0.25983630327900753</v>
      </c>
    </row>
    <row r="19" spans="1:14" ht="15" x14ac:dyDescent="0.25">
      <c r="A19" s="209" t="s">
        <v>167</v>
      </c>
      <c r="B19" s="452">
        <v>287326.462</v>
      </c>
      <c r="C19" s="213">
        <v>330933</v>
      </c>
      <c r="D19" s="210">
        <v>145600</v>
      </c>
      <c r="E19" s="216">
        <f t="shared" ref="E19:E25" si="6">SUM(B19:D19)</f>
        <v>763859.46200000006</v>
      </c>
      <c r="F19" s="214">
        <f t="shared" si="5"/>
        <v>0.49841273772797401</v>
      </c>
    </row>
    <row r="20" spans="1:14" ht="15" x14ac:dyDescent="0.25">
      <c r="A20" s="209" t="s">
        <v>168</v>
      </c>
      <c r="B20" s="213">
        <v>0</v>
      </c>
      <c r="C20" s="213">
        <v>20809</v>
      </c>
      <c r="D20" s="210"/>
      <c r="E20" s="216">
        <f t="shared" si="6"/>
        <v>20809</v>
      </c>
      <c r="F20" s="214">
        <f t="shared" si="5"/>
        <v>1.3577721001486279E-2</v>
      </c>
    </row>
    <row r="21" spans="1:14" ht="15" x14ac:dyDescent="0.25">
      <c r="A21" s="209" t="s">
        <v>169</v>
      </c>
      <c r="B21" s="213">
        <v>63531</v>
      </c>
      <c r="C21" s="213">
        <v>3000</v>
      </c>
      <c r="D21" s="210"/>
      <c r="E21" s="216">
        <f t="shared" si="6"/>
        <v>66531</v>
      </c>
      <c r="F21" s="214">
        <f t="shared" si="5"/>
        <v>4.3410993125565074E-2</v>
      </c>
    </row>
    <row r="22" spans="1:14" ht="15" x14ac:dyDescent="0.25">
      <c r="A22" s="209" t="s">
        <v>170</v>
      </c>
      <c r="B22" s="213">
        <v>63531</v>
      </c>
      <c r="C22" s="213">
        <v>108468</v>
      </c>
      <c r="D22" s="210">
        <v>14367</v>
      </c>
      <c r="E22" s="216">
        <f t="shared" si="6"/>
        <v>186366</v>
      </c>
      <c r="F22" s="214">
        <f t="shared" si="5"/>
        <v>0.12160245817497198</v>
      </c>
    </row>
    <row r="23" spans="1:14" ht="15" x14ac:dyDescent="0.25">
      <c r="A23" s="209" t="s">
        <v>0</v>
      </c>
      <c r="B23" s="213">
        <v>0</v>
      </c>
      <c r="C23" s="213">
        <v>0</v>
      </c>
      <c r="D23" s="210">
        <v>0</v>
      </c>
      <c r="E23" s="216">
        <f t="shared" si="6"/>
        <v>0</v>
      </c>
      <c r="F23" s="214">
        <f t="shared" si="5"/>
        <v>0</v>
      </c>
    </row>
    <row r="24" spans="1:14" ht="15" x14ac:dyDescent="0.25">
      <c r="A24" s="209" t="s">
        <v>171</v>
      </c>
      <c r="B24" s="452">
        <v>58001.688000000002</v>
      </c>
      <c r="C24" s="213">
        <v>38796</v>
      </c>
      <c r="D24" s="210"/>
      <c r="E24" s="216">
        <f t="shared" si="6"/>
        <v>96797.687999999995</v>
      </c>
      <c r="F24" s="214">
        <f t="shared" si="5"/>
        <v>6.3159786690995062E-2</v>
      </c>
    </row>
    <row r="25" spans="1:14" ht="15" x14ac:dyDescent="0.25">
      <c r="A25" s="209" t="s">
        <v>279</v>
      </c>
      <c r="B25" s="213">
        <v>0</v>
      </c>
      <c r="C25" s="213">
        <v>0</v>
      </c>
      <c r="D25" s="210">
        <v>0</v>
      </c>
      <c r="E25" s="216">
        <f t="shared" si="6"/>
        <v>0</v>
      </c>
      <c r="F25" s="214"/>
    </row>
    <row r="26" spans="1:14" ht="15" x14ac:dyDescent="0.25">
      <c r="A26" s="209" t="s">
        <v>208</v>
      </c>
      <c r="B26" s="216">
        <f>SUM(B18:B25)</f>
        <v>518569.15</v>
      </c>
      <c r="C26" s="216">
        <f>SUM(C18:C25)</f>
        <v>647004</v>
      </c>
      <c r="D26" s="224">
        <f>SUM(D18:D25)</f>
        <v>367011</v>
      </c>
      <c r="E26" s="216">
        <f>SUM(E18:E25)</f>
        <v>1532584.1500000001</v>
      </c>
      <c r="F26" s="214">
        <f>SUM(F18:F25)</f>
        <v>0.99999999999999989</v>
      </c>
    </row>
    <row r="27" spans="1:14" x14ac:dyDescent="0.25">
      <c r="A27" s="218" t="s">
        <v>209</v>
      </c>
      <c r="B27" s="220">
        <v>518569</v>
      </c>
      <c r="C27" s="220">
        <f>647004</f>
        <v>647004</v>
      </c>
      <c r="D27" s="225">
        <v>367011</v>
      </c>
      <c r="E27" s="225">
        <v>1532583.2</v>
      </c>
    </row>
    <row r="28" spans="1:14" x14ac:dyDescent="0.25">
      <c r="B28" s="171" t="s">
        <v>401</v>
      </c>
      <c r="C28" s="125"/>
      <c r="D28" s="125"/>
      <c r="E28" s="125"/>
      <c r="L28" s="125"/>
      <c r="M28" s="125"/>
      <c r="N28" s="125"/>
    </row>
    <row r="30" spans="1:14" ht="23.25" customHeight="1" x14ac:dyDescent="0.25">
      <c r="A30" s="624" t="s">
        <v>402</v>
      </c>
      <c r="B30" s="624"/>
      <c r="C30" s="624"/>
      <c r="D30" s="624"/>
      <c r="E30" s="624"/>
      <c r="F30" s="624"/>
      <c r="G30" s="48" t="s">
        <v>115</v>
      </c>
    </row>
    <row r="31" spans="1:14" ht="15" x14ac:dyDescent="0.25">
      <c r="A31" s="128"/>
      <c r="B31" s="128">
        <v>2024</v>
      </c>
    </row>
    <row r="32" spans="1:14" ht="15" x14ac:dyDescent="0.25">
      <c r="A32" s="209" t="s">
        <v>166</v>
      </c>
      <c r="B32" s="213">
        <v>0</v>
      </c>
    </row>
    <row r="33" spans="1:2" ht="15" x14ac:dyDescent="0.25">
      <c r="A33" s="209" t="s">
        <v>167</v>
      </c>
      <c r="B33" s="213">
        <v>0</v>
      </c>
    </row>
    <row r="34" spans="1:2" ht="15" x14ac:dyDescent="0.25">
      <c r="A34" s="209" t="s">
        <v>168</v>
      </c>
      <c r="B34" s="213">
        <v>0</v>
      </c>
    </row>
    <row r="35" spans="1:2" ht="15" x14ac:dyDescent="0.25">
      <c r="A35" s="209" t="s">
        <v>169</v>
      </c>
      <c r="B35" s="213">
        <v>0</v>
      </c>
    </row>
    <row r="36" spans="1:2" ht="15" x14ac:dyDescent="0.25">
      <c r="A36" s="209" t="s">
        <v>170</v>
      </c>
      <c r="B36" s="213">
        <v>0</v>
      </c>
    </row>
    <row r="37" spans="1:2" ht="15" x14ac:dyDescent="0.25">
      <c r="A37" s="209" t="s">
        <v>0</v>
      </c>
      <c r="B37" s="213">
        <v>0</v>
      </c>
    </row>
    <row r="38" spans="1:2" ht="15" x14ac:dyDescent="0.25">
      <c r="A38" s="209" t="s">
        <v>171</v>
      </c>
      <c r="B38" s="213">
        <v>0</v>
      </c>
    </row>
    <row r="39" spans="1:2" ht="15" x14ac:dyDescent="0.25">
      <c r="A39" s="209" t="s">
        <v>279</v>
      </c>
      <c r="B39" s="213">
        <v>0</v>
      </c>
    </row>
    <row r="40" spans="1:2" ht="15" x14ac:dyDescent="0.25">
      <c r="A40" s="209" t="s">
        <v>208</v>
      </c>
      <c r="B40" s="216">
        <f>SUM(B32:B39)</f>
        <v>0</v>
      </c>
    </row>
    <row r="41" spans="1:2" x14ac:dyDescent="0.25">
      <c r="A41" s="218" t="s">
        <v>209</v>
      </c>
      <c r="B41" s="220">
        <v>0</v>
      </c>
    </row>
    <row r="42" spans="1:2" x14ac:dyDescent="0.25">
      <c r="B42" s="171" t="s">
        <v>403</v>
      </c>
    </row>
  </sheetData>
  <mergeCells count="10">
    <mergeCell ref="A1:F1"/>
    <mergeCell ref="N2:P2"/>
    <mergeCell ref="R2:R3"/>
    <mergeCell ref="A16:F16"/>
    <mergeCell ref="A30:F30"/>
    <mergeCell ref="A2:A3"/>
    <mergeCell ref="B2:D2"/>
    <mergeCell ref="E2:G2"/>
    <mergeCell ref="H2:J2"/>
    <mergeCell ref="K2:M2"/>
  </mergeCells>
  <conditionalFormatting sqref="B41">
    <cfRule type="cellIs" dxfId="6" priority="29" operator="equal">
      <formula>B40</formula>
    </cfRule>
    <cfRule type="cellIs" dxfId="5" priority="30" operator="between">
      <formula>B40-0.9</formula>
      <formula>B40+0.9</formula>
    </cfRule>
  </conditionalFormatting>
  <conditionalFormatting sqref="B27:E27">
    <cfRule type="cellIs" dxfId="4" priority="1" operator="equal">
      <formula>B26</formula>
    </cfRule>
    <cfRule type="cellIs" dxfId="3" priority="2" operator="between">
      <formula>B26-0.9</formula>
      <formula>B26+0.9</formula>
    </cfRule>
  </conditionalFormatting>
  <conditionalFormatting sqref="B13:Q13">
    <cfRule type="cellIs" dxfId="2" priority="3" operator="between">
      <formula>B12-0.9</formula>
      <formula>B12+0.9</formula>
    </cfRule>
  </conditionalFormatting>
  <hyperlinks>
    <hyperlink ref="B15:M15" r:id="rId1" display="https://www.minedu.sk/uspesnost-domacich-a-zahranicnych-projektov-k-rozpisu-dotacii-na-rok-2020/" xr:uid="{00000000-0004-0000-0800-000000000000}"/>
  </hyperlinks>
  <pageMargins left="0.31496062992125984" right="0.31496062992125984" top="0.74803149606299213" bottom="0.55118110236220474" header="0.31496062992125984" footer="0.31496062992125984"/>
  <pageSetup paperSize="8" scale="88" orientation="landscape" r:id="rId2"/>
  <headerFooter scaleWithDoc="0"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I26"/>
  <sheetViews>
    <sheetView view="pageBreakPreview" zoomScale="60" zoomScaleNormal="100" workbookViewId="0">
      <selection activeCell="G9" sqref="G9"/>
    </sheetView>
  </sheetViews>
  <sheetFormatPr defaultColWidth="12.625" defaultRowHeight="14.25" x14ac:dyDescent="0.25"/>
  <cols>
    <col min="1" max="3" width="12.625" style="118" customWidth="1"/>
    <col min="4" max="4" width="15.5" style="118" bestFit="1" customWidth="1"/>
    <col min="5" max="5" width="12.625" style="118" customWidth="1"/>
    <col min="6" max="6" width="15.5" style="118" bestFit="1" customWidth="1"/>
    <col min="7" max="7" width="8.75" style="118" customWidth="1"/>
    <col min="8" max="8" width="10.75" style="118" bestFit="1" customWidth="1"/>
    <col min="9" max="9" width="19.75" style="118" bestFit="1" customWidth="1"/>
    <col min="10" max="16384" width="12.625" style="118"/>
  </cols>
  <sheetData>
    <row r="1" spans="1:9" ht="15" x14ac:dyDescent="0.25">
      <c r="A1" s="631" t="s">
        <v>404</v>
      </c>
      <c r="B1" s="631"/>
      <c r="C1" s="631"/>
      <c r="D1" s="631"/>
      <c r="E1" s="226" t="s">
        <v>405</v>
      </c>
      <c r="F1" s="227"/>
      <c r="G1" s="227"/>
      <c r="H1" s="227"/>
    </row>
    <row r="2" spans="1:9" x14ac:dyDescent="0.25">
      <c r="A2" s="632" t="s">
        <v>406</v>
      </c>
      <c r="B2" s="632"/>
      <c r="C2" s="632"/>
      <c r="D2" s="633"/>
      <c r="E2" s="228">
        <v>1174.5</v>
      </c>
      <c r="F2" s="48" t="s">
        <v>115</v>
      </c>
    </row>
    <row r="3" spans="1:9" x14ac:dyDescent="0.25">
      <c r="A3" s="632" t="s">
        <v>407</v>
      </c>
      <c r="B3" s="632"/>
      <c r="C3" s="632"/>
      <c r="D3" s="633"/>
      <c r="E3" s="228">
        <v>1367.5</v>
      </c>
      <c r="F3" s="48" t="s">
        <v>115</v>
      </c>
    </row>
    <row r="5" spans="1:9" ht="15" x14ac:dyDescent="0.25">
      <c r="A5" s="119" t="s">
        <v>408</v>
      </c>
    </row>
    <row r="6" spans="1:9" ht="45" x14ac:dyDescent="0.25">
      <c r="A6" s="229"/>
      <c r="B6" s="230" t="s">
        <v>409</v>
      </c>
      <c r="C6" s="230" t="s">
        <v>410</v>
      </c>
      <c r="D6" s="229" t="s">
        <v>411</v>
      </c>
      <c r="E6" s="229" t="s">
        <v>412</v>
      </c>
      <c r="F6" s="229" t="s">
        <v>413</v>
      </c>
      <c r="G6" s="229" t="s">
        <v>414</v>
      </c>
      <c r="H6" s="231" t="s">
        <v>415</v>
      </c>
      <c r="I6" s="231" t="s">
        <v>416</v>
      </c>
    </row>
    <row r="7" spans="1:9" ht="15" x14ac:dyDescent="0.25">
      <c r="A7" s="232" t="s">
        <v>166</v>
      </c>
      <c r="B7" s="233">
        <f>'07712-mzdy'!K19</f>
        <v>0.35969271824572835</v>
      </c>
      <c r="C7" s="233">
        <f>B7/(B$14-B$12-B$13)</f>
        <v>0.37298039460009053</v>
      </c>
      <c r="D7" s="226">
        <v>11</v>
      </c>
      <c r="E7" s="491">
        <f>D7*2</f>
        <v>22</v>
      </c>
      <c r="F7" s="491" t="str">
        <f>IF(B7*100&lt;E7,E7,"  ")</f>
        <v xml:space="preserve">  </v>
      </c>
      <c r="G7" s="490">
        <f>ROUNDUP(C7/SUM(C7:C8)*18,0)</f>
        <v>9</v>
      </c>
      <c r="H7" s="234">
        <f t="shared" ref="H7:H13" si="0">IF(F7&gt;0,SUM(E7,G7),F7)</f>
        <v>31</v>
      </c>
      <c r="I7" s="235">
        <f>H7*4*$E$2</f>
        <v>145638</v>
      </c>
    </row>
    <row r="8" spans="1:9" ht="15" x14ac:dyDescent="0.25">
      <c r="A8" s="232" t="s">
        <v>167</v>
      </c>
      <c r="B8" s="233">
        <f>'07712-mzdy'!K20</f>
        <v>0.40473604995822432</v>
      </c>
      <c r="C8" s="233">
        <f>B8/(B$14-B$12-B$13)</f>
        <v>0.41968770554640833</v>
      </c>
      <c r="D8" s="226">
        <v>17</v>
      </c>
      <c r="E8" s="491">
        <f>D8*2</f>
        <v>34</v>
      </c>
      <c r="F8" s="491" t="str">
        <f t="shared" ref="F8:F13" si="1">IF(B8*100&lt;E8,E8,"  ")</f>
        <v xml:space="preserve">  </v>
      </c>
      <c r="G8" s="490">
        <f>18-G7</f>
        <v>9</v>
      </c>
      <c r="H8" s="234">
        <f t="shared" si="0"/>
        <v>43</v>
      </c>
      <c r="I8" s="235">
        <f t="shared" ref="I8:I13" si="2">H8*4*$E$2</f>
        <v>202014</v>
      </c>
    </row>
    <row r="9" spans="1:9" ht="15" x14ac:dyDescent="0.25">
      <c r="A9" s="232" t="s">
        <v>168</v>
      </c>
      <c r="B9" s="233">
        <f>'07712-mzdy'!K21</f>
        <v>5.1247797508086092E-2</v>
      </c>
      <c r="C9" s="233">
        <f>B9/(B$14-B$12-B$13)</f>
        <v>5.3140980529645422E-2</v>
      </c>
      <c r="D9" s="226">
        <v>5</v>
      </c>
      <c r="E9" s="491">
        <f>D9*2</f>
        <v>10</v>
      </c>
      <c r="F9" s="491">
        <f t="shared" si="1"/>
        <v>10</v>
      </c>
      <c r="G9" s="490">
        <v>0</v>
      </c>
      <c r="H9" s="234">
        <f t="shared" si="0"/>
        <v>10</v>
      </c>
      <c r="I9" s="235">
        <f t="shared" si="2"/>
        <v>46980</v>
      </c>
    </row>
    <row r="10" spans="1:9" ht="15" x14ac:dyDescent="0.25">
      <c r="A10" s="232" t="s">
        <v>169</v>
      </c>
      <c r="B10" s="233">
        <f>'07712-mzdy'!K22</f>
        <v>1.5562036031827105E-2</v>
      </c>
      <c r="C10" s="233">
        <f>B10/(B$14-B$12-B$13)</f>
        <v>1.6136924784689137E-2</v>
      </c>
      <c r="D10" s="226">
        <v>1</v>
      </c>
      <c r="E10" s="491">
        <f>D10*2</f>
        <v>2</v>
      </c>
      <c r="F10" s="491">
        <f t="shared" si="1"/>
        <v>2</v>
      </c>
      <c r="G10" s="490">
        <v>0</v>
      </c>
      <c r="H10" s="234">
        <f t="shared" si="0"/>
        <v>2</v>
      </c>
      <c r="I10" s="235">
        <f t="shared" si="2"/>
        <v>9396</v>
      </c>
    </row>
    <row r="11" spans="1:9" ht="15" x14ac:dyDescent="0.25">
      <c r="A11" s="232" t="s">
        <v>170</v>
      </c>
      <c r="B11" s="233">
        <f>'07712-mzdy'!K23</f>
        <v>0.13313572852459427</v>
      </c>
      <c r="C11" s="233">
        <f>B11/(B$14-B$12-B$13)</f>
        <v>0.13805399453916639</v>
      </c>
      <c r="D11" s="226">
        <v>7</v>
      </c>
      <c r="E11" s="491">
        <f>D11*2</f>
        <v>14</v>
      </c>
      <c r="F11" s="491">
        <f t="shared" si="1"/>
        <v>14</v>
      </c>
      <c r="G11" s="490">
        <v>0</v>
      </c>
      <c r="H11" s="234">
        <f t="shared" si="0"/>
        <v>14</v>
      </c>
      <c r="I11" s="235">
        <f t="shared" si="2"/>
        <v>65772</v>
      </c>
    </row>
    <row r="12" spans="1:9" ht="15" x14ac:dyDescent="0.25">
      <c r="A12" s="232" t="s">
        <v>0</v>
      </c>
      <c r="B12" s="233">
        <f>'07712-mzdy'!K24</f>
        <v>9.4131264698854369E-3</v>
      </c>
      <c r="C12" s="233"/>
      <c r="D12" s="226"/>
      <c r="E12" s="491"/>
      <c r="F12" s="491" t="str">
        <f t="shared" si="1"/>
        <v xml:space="preserve">  </v>
      </c>
      <c r="G12" s="490"/>
      <c r="H12" s="234">
        <f t="shared" si="0"/>
        <v>0</v>
      </c>
      <c r="I12" s="235">
        <f t="shared" si="2"/>
        <v>0</v>
      </c>
    </row>
    <row r="13" spans="1:9" ht="15" x14ac:dyDescent="0.25">
      <c r="A13" s="232" t="s">
        <v>171</v>
      </c>
      <c r="B13" s="233">
        <f>'07712-mzdy'!K25</f>
        <v>2.6212543261654477E-2</v>
      </c>
      <c r="C13" s="233"/>
      <c r="D13" s="226"/>
      <c r="E13" s="491">
        <f>D13*2</f>
        <v>0</v>
      </c>
      <c r="F13" s="491" t="str">
        <f t="shared" si="1"/>
        <v xml:space="preserve">  </v>
      </c>
      <c r="G13" s="490">
        <v>0</v>
      </c>
      <c r="H13" s="234">
        <f t="shared" si="0"/>
        <v>0</v>
      </c>
      <c r="I13" s="235">
        <f t="shared" si="2"/>
        <v>0</v>
      </c>
    </row>
    <row r="14" spans="1:9" ht="15" x14ac:dyDescent="0.25">
      <c r="A14" s="232" t="s">
        <v>208</v>
      </c>
      <c r="B14" s="236">
        <f>SUM(B7:B13)</f>
        <v>1.0000000000000002</v>
      </c>
      <c r="C14" s="236">
        <f t="shared" ref="C14:F14" si="3">SUM(C7:C13)</f>
        <v>0.99999999999999978</v>
      </c>
      <c r="D14" s="492">
        <f>SUM(D7:D11)</f>
        <v>41</v>
      </c>
      <c r="E14" s="493">
        <f t="shared" si="3"/>
        <v>82</v>
      </c>
      <c r="F14" s="493">
        <f t="shared" si="3"/>
        <v>26</v>
      </c>
      <c r="G14" s="494">
        <f>100-E14</f>
        <v>18</v>
      </c>
      <c r="H14" s="238">
        <f>SUM(H7:H13)</f>
        <v>100</v>
      </c>
      <c r="I14" s="235">
        <f>SUM(I7:I12)</f>
        <v>469800</v>
      </c>
    </row>
    <row r="15" spans="1:9" x14ac:dyDescent="0.25">
      <c r="D15" s="202"/>
    </row>
    <row r="17" spans="1:6" ht="15" x14ac:dyDescent="0.25">
      <c r="A17" s="119" t="s">
        <v>417</v>
      </c>
    </row>
    <row r="18" spans="1:6" ht="51" customHeight="1" x14ac:dyDescent="0.25">
      <c r="A18" s="229"/>
      <c r="B18" s="229" t="s">
        <v>418</v>
      </c>
      <c r="C18" s="229" t="s">
        <v>419</v>
      </c>
      <c r="D18" s="231" t="s">
        <v>420</v>
      </c>
    </row>
    <row r="19" spans="1:6" ht="15" x14ac:dyDescent="0.25">
      <c r="A19" s="232" t="s">
        <v>166</v>
      </c>
      <c r="B19" s="390">
        <v>421</v>
      </c>
      <c r="C19" s="390">
        <v>484</v>
      </c>
      <c r="D19" s="240">
        <f>B19*E$2+C19*E$3</f>
        <v>1156334.5</v>
      </c>
      <c r="E19" s="48" t="s">
        <v>115</v>
      </c>
    </row>
    <row r="20" spans="1:6" ht="15" x14ac:dyDescent="0.25">
      <c r="A20" s="232" t="s">
        <v>167</v>
      </c>
      <c r="B20" s="390">
        <v>649</v>
      </c>
      <c r="C20" s="390">
        <v>745</v>
      </c>
      <c r="D20" s="240">
        <f t="shared" ref="D20:D23" si="4">B20*E$2+C20*E$3</f>
        <v>1781038</v>
      </c>
    </row>
    <row r="21" spans="1:6" ht="15" x14ac:dyDescent="0.25">
      <c r="A21" s="232" t="s">
        <v>168</v>
      </c>
      <c r="B21" s="390">
        <v>206</v>
      </c>
      <c r="C21" s="390">
        <v>234</v>
      </c>
      <c r="D21" s="240">
        <f t="shared" si="4"/>
        <v>561942</v>
      </c>
    </row>
    <row r="22" spans="1:6" ht="15" x14ac:dyDescent="0.25">
      <c r="A22" s="232" t="s">
        <v>169</v>
      </c>
      <c r="B22" s="390">
        <v>78</v>
      </c>
      <c r="C22" s="390">
        <v>88</v>
      </c>
      <c r="D22" s="240">
        <f t="shared" si="4"/>
        <v>211951</v>
      </c>
    </row>
    <row r="23" spans="1:6" ht="15" x14ac:dyDescent="0.25">
      <c r="A23" s="232" t="s">
        <v>170</v>
      </c>
      <c r="B23" s="390">
        <v>241</v>
      </c>
      <c r="C23" s="390">
        <v>277</v>
      </c>
      <c r="D23" s="240">
        <f t="shared" si="4"/>
        <v>661852</v>
      </c>
    </row>
    <row r="24" spans="1:6" ht="15" x14ac:dyDescent="0.25">
      <c r="A24" s="232" t="s">
        <v>171</v>
      </c>
      <c r="B24" s="239">
        <v>0</v>
      </c>
      <c r="C24" s="239"/>
      <c r="D24" s="240">
        <f>B24*E$2+C24*E$3</f>
        <v>0</v>
      </c>
      <c r="E24" s="470" t="s">
        <v>439</v>
      </c>
      <c r="F24" s="471" t="s">
        <v>447</v>
      </c>
    </row>
    <row r="25" spans="1:6" s="388" customFormat="1" ht="15" x14ac:dyDescent="0.25">
      <c r="A25" s="237" t="s">
        <v>208</v>
      </c>
      <c r="B25" s="392">
        <f>SUM(B19:B24)</f>
        <v>1595</v>
      </c>
      <c r="C25" s="392">
        <f>SUM(C19:C24)</f>
        <v>1828</v>
      </c>
      <c r="D25" s="391">
        <f>SUM(D19:D24)</f>
        <v>4373117.5</v>
      </c>
      <c r="E25" s="391">
        <f>25258-1097.5</f>
        <v>24160.5</v>
      </c>
      <c r="F25" s="391">
        <f>D25-E25+I14</f>
        <v>4818757</v>
      </c>
    </row>
    <row r="26" spans="1:6" x14ac:dyDescent="0.25">
      <c r="B26" s="120"/>
      <c r="C26" s="120"/>
    </row>
  </sheetData>
  <mergeCells count="3">
    <mergeCell ref="A1:D1"/>
    <mergeCell ref="A2:D2"/>
    <mergeCell ref="A3:D3"/>
  </mergeCells>
  <pageMargins left="0.31496062992125984" right="0.31496062992125984" top="0.74803149606299213" bottom="0.55118110236220474" header="0.31496062992125984" footer="0.31496062992125984"/>
  <pageSetup paperSize="8" orientation="landscape" r:id="rId1"/>
  <headerFooter scaleWithDoc="0">
    <oddHeader>&amp;R&amp;A</oddHeader>
  </headerFooter>
  <ignoredErrors>
    <ignoredError sqref="D1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6892-3B75-4EDD-A4E6-A658BC330F6E}">
  <sheetPr>
    <tabColor rgb="FFFFFF00"/>
    <pageSetUpPr fitToPage="1"/>
  </sheetPr>
  <dimension ref="A1:G18"/>
  <sheetViews>
    <sheetView tabSelected="1" view="pageBreakPreview" zoomScale="60" zoomScaleNormal="100" workbookViewId="0">
      <selection activeCell="G7" sqref="G7"/>
    </sheetView>
  </sheetViews>
  <sheetFormatPr defaultColWidth="8.75" defaultRowHeight="15.75" x14ac:dyDescent="0.25"/>
  <cols>
    <col min="1" max="1" width="11.125" style="522" bestFit="1" customWidth="1"/>
    <col min="2" max="5" width="14.375" style="522" customWidth="1"/>
    <col min="6" max="6" width="9.125" style="522" bestFit="1" customWidth="1"/>
  </cols>
  <sheetData>
    <row r="1" spans="1:7" x14ac:dyDescent="0.25">
      <c r="A1" s="636" t="s">
        <v>469</v>
      </c>
      <c r="B1" s="636"/>
      <c r="C1" s="636"/>
      <c r="D1" s="636"/>
      <c r="E1" s="521"/>
    </row>
    <row r="2" spans="1:7" x14ac:dyDescent="0.25">
      <c r="A2" s="634" t="s">
        <v>470</v>
      </c>
      <c r="B2" s="634"/>
      <c r="C2" s="634"/>
      <c r="D2" s="634"/>
      <c r="E2" s="523"/>
      <c r="F2" s="524"/>
    </row>
    <row r="3" spans="1:7" x14ac:dyDescent="0.25">
      <c r="A3" s="634" t="s">
        <v>471</v>
      </c>
      <c r="B3" s="634"/>
      <c r="C3" s="634"/>
      <c r="D3" s="634"/>
      <c r="E3" s="523">
        <f>VstupySR!B66</f>
        <v>339950</v>
      </c>
      <c r="F3" s="525"/>
    </row>
    <row r="4" spans="1:7" x14ac:dyDescent="0.25">
      <c r="A4" s="637" t="s">
        <v>472</v>
      </c>
      <c r="B4" s="637"/>
      <c r="C4" s="637"/>
      <c r="D4" s="637"/>
      <c r="E4" s="526">
        <f>ROUND(E3*F4,0)</f>
        <v>50993</v>
      </c>
      <c r="F4" s="527">
        <f>[8]VstupyUPJS!B37</f>
        <v>0.15</v>
      </c>
    </row>
    <row r="5" spans="1:7" x14ac:dyDescent="0.25">
      <c r="A5" s="634" t="s">
        <v>473</v>
      </c>
      <c r="B5" s="634"/>
      <c r="C5" s="634"/>
      <c r="D5" s="634"/>
      <c r="E5" s="523">
        <f>E3-E4</f>
        <v>288957</v>
      </c>
      <c r="F5" s="524"/>
    </row>
    <row r="6" spans="1:7" x14ac:dyDescent="0.25">
      <c r="A6" s="634" t="s">
        <v>481</v>
      </c>
      <c r="B6" s="634"/>
      <c r="C6" s="634"/>
      <c r="D6" s="634"/>
      <c r="E6" s="523">
        <f>VstupySR!B65</f>
        <v>232800</v>
      </c>
      <c r="F6" s="524"/>
      <c r="G6" t="s">
        <v>483</v>
      </c>
    </row>
    <row r="8" spans="1:7" x14ac:dyDescent="0.25">
      <c r="A8" s="635" t="s">
        <v>480</v>
      </c>
      <c r="B8" s="635"/>
      <c r="C8" s="635"/>
    </row>
    <row r="9" spans="1:7" s="540" customFormat="1" ht="51" x14ac:dyDescent="0.25">
      <c r="A9" s="538"/>
      <c r="B9" s="536" t="s">
        <v>475</v>
      </c>
      <c r="C9" s="537" t="s">
        <v>470</v>
      </c>
      <c r="D9" s="536" t="s">
        <v>479</v>
      </c>
      <c r="E9" s="537" t="s">
        <v>474</v>
      </c>
      <c r="F9" s="539"/>
    </row>
    <row r="10" spans="1:7" x14ac:dyDescent="0.25">
      <c r="A10" s="528" t="s">
        <v>166</v>
      </c>
      <c r="B10" s="529">
        <v>3257</v>
      </c>
      <c r="C10" s="526">
        <f t="shared" ref="C10:C15" si="0">ROUND(B10/B$16*$E$5,0)</f>
        <v>138402</v>
      </c>
      <c r="D10" s="529">
        <f>97-9</f>
        <v>88</v>
      </c>
      <c r="E10" s="526">
        <f t="shared" ref="E10:E15" si="1">ROUND(D10/D$16*$E$6,0)</f>
        <v>211200</v>
      </c>
      <c r="F10" s="530"/>
    </row>
    <row r="11" spans="1:7" x14ac:dyDescent="0.25">
      <c r="A11" s="528" t="s">
        <v>167</v>
      </c>
      <c r="B11" s="529">
        <v>847</v>
      </c>
      <c r="C11" s="526">
        <f t="shared" si="0"/>
        <v>35992</v>
      </c>
      <c r="D11" s="531">
        <v>9</v>
      </c>
      <c r="E11" s="526">
        <f t="shared" si="1"/>
        <v>21600</v>
      </c>
      <c r="F11" s="532"/>
    </row>
    <row r="12" spans="1:7" x14ac:dyDescent="0.25">
      <c r="A12" s="528" t="s">
        <v>168</v>
      </c>
      <c r="B12" s="529">
        <v>759</v>
      </c>
      <c r="C12" s="526">
        <f t="shared" si="0"/>
        <v>32253</v>
      </c>
      <c r="D12" s="529">
        <v>0</v>
      </c>
      <c r="E12" s="526">
        <f t="shared" si="1"/>
        <v>0</v>
      </c>
      <c r="F12" s="532"/>
    </row>
    <row r="13" spans="1:7" x14ac:dyDescent="0.25">
      <c r="A13" s="528" t="s">
        <v>169</v>
      </c>
      <c r="B13" s="529">
        <v>592</v>
      </c>
      <c r="C13" s="526">
        <f t="shared" si="0"/>
        <v>25156</v>
      </c>
      <c r="D13" s="529">
        <v>0</v>
      </c>
      <c r="E13" s="526">
        <f t="shared" si="1"/>
        <v>0</v>
      </c>
    </row>
    <row r="14" spans="1:7" x14ac:dyDescent="0.25">
      <c r="A14" s="528" t="s">
        <v>170</v>
      </c>
      <c r="B14" s="529">
        <v>1270</v>
      </c>
      <c r="C14" s="526">
        <f t="shared" si="0"/>
        <v>53967</v>
      </c>
      <c r="D14" s="529">
        <v>0</v>
      </c>
      <c r="E14" s="526">
        <f t="shared" si="1"/>
        <v>0</v>
      </c>
    </row>
    <row r="15" spans="1:7" x14ac:dyDescent="0.25">
      <c r="A15" s="528" t="s">
        <v>461</v>
      </c>
      <c r="B15" s="529">
        <v>75</v>
      </c>
      <c r="C15" s="526">
        <f t="shared" si="0"/>
        <v>3187</v>
      </c>
      <c r="D15" s="529">
        <v>0</v>
      </c>
      <c r="E15" s="526">
        <f t="shared" si="1"/>
        <v>0</v>
      </c>
    </row>
    <row r="16" spans="1:7" x14ac:dyDescent="0.25">
      <c r="A16" s="528" t="s">
        <v>208</v>
      </c>
      <c r="B16" s="528">
        <f>SUM(B10:B15)</f>
        <v>6800</v>
      </c>
      <c r="C16" s="526">
        <f>SUM(C10:C15)</f>
        <v>288957</v>
      </c>
      <c r="D16" s="528">
        <f>SUM(D10:D15)</f>
        <v>97</v>
      </c>
      <c r="E16" s="526">
        <f>SUM(E10:E15)</f>
        <v>232800</v>
      </c>
    </row>
    <row r="17" spans="1:4" x14ac:dyDescent="0.25">
      <c r="A17" s="533" t="s">
        <v>476</v>
      </c>
      <c r="B17" s="534">
        <v>6799</v>
      </c>
      <c r="D17" s="535">
        <v>97</v>
      </c>
    </row>
    <row r="18" spans="1:4" x14ac:dyDescent="0.25">
      <c r="B18" s="522" t="s">
        <v>477</v>
      </c>
      <c r="D18" s="522" t="s">
        <v>478</v>
      </c>
    </row>
  </sheetData>
  <mergeCells count="7">
    <mergeCell ref="A6:D6"/>
    <mergeCell ref="A8:C8"/>
    <mergeCell ref="A1:D1"/>
    <mergeCell ref="A2:D2"/>
    <mergeCell ref="A3:D3"/>
    <mergeCell ref="A4:D4"/>
    <mergeCell ref="A5:D5"/>
  </mergeCells>
  <conditionalFormatting sqref="B17">
    <cfRule type="cellIs" dxfId="1" priority="2" operator="between">
      <formula>B16-0.9</formula>
      <formula>B16+0.9</formula>
    </cfRule>
  </conditionalFormatting>
  <conditionalFormatting sqref="D17">
    <cfRule type="cellIs" dxfId="0" priority="1" operator="between">
      <formula>D16-0.9</formula>
      <formula>D16+0.9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view="pageBreakPreview" topLeftCell="A4" zoomScale="60" zoomScaleNormal="100" workbookViewId="0">
      <selection activeCell="G14" sqref="G14"/>
    </sheetView>
  </sheetViews>
  <sheetFormatPr defaultColWidth="11" defaultRowHeight="14.25" x14ac:dyDescent="0.2"/>
  <cols>
    <col min="1" max="1" width="60" style="2" customWidth="1"/>
    <col min="2" max="2" width="18.625" style="2" customWidth="1"/>
    <col min="3" max="3" width="5.375" style="2" customWidth="1"/>
    <col min="4" max="4" width="9.375" style="2" customWidth="1"/>
    <col min="5" max="5" width="66.375" style="2" customWidth="1"/>
    <col min="6" max="6" width="18.625" style="47" customWidth="1"/>
    <col min="7" max="7" width="17.375" style="2" customWidth="1"/>
    <col min="8" max="16384" width="11" style="2"/>
  </cols>
  <sheetData>
    <row r="1" spans="1:8" s="1" customFormat="1" ht="31.5" customHeight="1" x14ac:dyDescent="0.25">
      <c r="A1" s="567" t="s">
        <v>111</v>
      </c>
      <c r="B1" s="567"/>
      <c r="D1" s="567" t="s">
        <v>112</v>
      </c>
      <c r="E1" s="567"/>
      <c r="F1" s="567"/>
    </row>
    <row r="2" spans="1:8" ht="15" x14ac:dyDescent="0.25">
      <c r="A2" s="1"/>
    </row>
    <row r="4" spans="1:8" ht="30" x14ac:dyDescent="0.25">
      <c r="A4" s="44" t="s">
        <v>113</v>
      </c>
      <c r="B4" s="43" t="s">
        <v>114</v>
      </c>
      <c r="C4" s="48" t="s">
        <v>115</v>
      </c>
      <c r="D4" s="49" t="s">
        <v>116</v>
      </c>
      <c r="E4" s="50" t="s">
        <v>117</v>
      </c>
      <c r="F4" s="51" t="s">
        <v>118</v>
      </c>
      <c r="G4" s="48" t="s">
        <v>115</v>
      </c>
    </row>
    <row r="5" spans="1:8" x14ac:dyDescent="0.2">
      <c r="A5" s="3"/>
      <c r="B5" s="3"/>
      <c r="D5" s="56" t="s">
        <v>119</v>
      </c>
      <c r="E5" s="57" t="s">
        <v>120</v>
      </c>
      <c r="F5" s="58">
        <v>12458</v>
      </c>
      <c r="G5" s="47">
        <f>SUM(F5:F9)</f>
        <v>1130525</v>
      </c>
      <c r="H5" s="55" t="s">
        <v>121</v>
      </c>
    </row>
    <row r="6" spans="1:8" ht="15" x14ac:dyDescent="0.25">
      <c r="A6" s="4" t="s">
        <v>122</v>
      </c>
      <c r="B6" s="40">
        <f>SUM(B9:B11)</f>
        <v>43022149</v>
      </c>
      <c r="D6" s="56" t="s">
        <v>119</v>
      </c>
      <c r="E6" s="57" t="s">
        <v>123</v>
      </c>
      <c r="F6" s="59">
        <v>20787</v>
      </c>
      <c r="H6" s="55"/>
    </row>
    <row r="7" spans="1:8" ht="15" x14ac:dyDescent="0.2">
      <c r="A7" s="4" t="s">
        <v>124</v>
      </c>
      <c r="B7" s="40"/>
      <c r="D7" s="56" t="s">
        <v>119</v>
      </c>
      <c r="E7" s="57" t="s">
        <v>125</v>
      </c>
      <c r="F7" s="58">
        <v>72280</v>
      </c>
      <c r="H7" s="55" t="s">
        <v>121</v>
      </c>
    </row>
    <row r="8" spans="1:8" x14ac:dyDescent="0.2">
      <c r="A8" s="4"/>
      <c r="B8" s="4"/>
      <c r="D8" s="56" t="s">
        <v>119</v>
      </c>
      <c r="E8" s="57" t="s">
        <v>126</v>
      </c>
      <c r="F8" s="58">
        <v>350000</v>
      </c>
      <c r="H8" s="55" t="s">
        <v>121</v>
      </c>
    </row>
    <row r="9" spans="1:8" ht="30" customHeight="1" x14ac:dyDescent="0.2">
      <c r="A9" s="46" t="s">
        <v>127</v>
      </c>
      <c r="B9" s="45">
        <v>34180917</v>
      </c>
      <c r="D9" s="56" t="s">
        <v>119</v>
      </c>
      <c r="E9" s="57" t="s">
        <v>128</v>
      </c>
      <c r="F9" s="59">
        <v>675000</v>
      </c>
    </row>
    <row r="10" spans="1:8" x14ac:dyDescent="0.2">
      <c r="A10" s="4"/>
      <c r="B10" s="45"/>
      <c r="D10" s="60" t="s">
        <v>129</v>
      </c>
      <c r="E10" s="61" t="s">
        <v>130</v>
      </c>
      <c r="F10" s="62">
        <v>73000</v>
      </c>
    </row>
    <row r="11" spans="1:8" ht="28.5" x14ac:dyDescent="0.2">
      <c r="A11" s="4" t="s">
        <v>131</v>
      </c>
      <c r="B11" s="45">
        <v>8841232</v>
      </c>
      <c r="D11" s="60" t="s">
        <v>129</v>
      </c>
      <c r="E11" s="61" t="s">
        <v>87</v>
      </c>
      <c r="F11" s="62">
        <v>44800</v>
      </c>
    </row>
    <row r="12" spans="1:8" x14ac:dyDescent="0.2">
      <c r="A12" s="4"/>
      <c r="B12" s="4"/>
      <c r="D12" s="63" t="s">
        <v>132</v>
      </c>
      <c r="E12" s="64" t="s">
        <v>133</v>
      </c>
      <c r="F12" s="65">
        <v>183883</v>
      </c>
    </row>
    <row r="13" spans="1:8" x14ac:dyDescent="0.2">
      <c r="A13" s="3"/>
      <c r="B13" s="3"/>
      <c r="D13" s="63" t="s">
        <v>134</v>
      </c>
      <c r="E13" s="64" t="s">
        <v>135</v>
      </c>
      <c r="F13" s="65">
        <v>339950</v>
      </c>
    </row>
    <row r="14" spans="1:8" ht="15" x14ac:dyDescent="0.25">
      <c r="A14" s="4" t="s">
        <v>136</v>
      </c>
      <c r="B14" s="40">
        <f>SUM(B16,B19,B22)</f>
        <v>20361180.149999999</v>
      </c>
      <c r="D14" s="63" t="s">
        <v>134</v>
      </c>
      <c r="E14" s="64" t="s">
        <v>137</v>
      </c>
      <c r="F14" s="65">
        <v>232800</v>
      </c>
      <c r="G14" s="55" t="s">
        <v>482</v>
      </c>
    </row>
    <row r="15" spans="1:8" x14ac:dyDescent="0.2">
      <c r="A15" s="4"/>
      <c r="B15" s="4"/>
      <c r="D15" s="63" t="s">
        <v>138</v>
      </c>
      <c r="E15" s="64" t="s">
        <v>139</v>
      </c>
      <c r="F15" s="65">
        <v>107965</v>
      </c>
    </row>
    <row r="16" spans="1:8" ht="28.5" x14ac:dyDescent="0.2">
      <c r="A16" s="46" t="s">
        <v>140</v>
      </c>
      <c r="B16" s="40">
        <v>20361180.149999999</v>
      </c>
      <c r="D16" s="63" t="s">
        <v>138</v>
      </c>
      <c r="E16" s="64" t="s">
        <v>141</v>
      </c>
      <c r="F16" s="65">
        <v>1534014</v>
      </c>
    </row>
    <row r="17" spans="1:6" ht="15" x14ac:dyDescent="0.2">
      <c r="A17" s="4" t="s">
        <v>142</v>
      </c>
      <c r="B17" s="40"/>
      <c r="D17" s="63" t="s">
        <v>138</v>
      </c>
      <c r="E17" s="64" t="s">
        <v>143</v>
      </c>
      <c r="F17" s="65">
        <v>36711</v>
      </c>
    </row>
    <row r="18" spans="1:6" ht="15" customHeight="1" x14ac:dyDescent="0.2">
      <c r="A18" s="4"/>
      <c r="B18" s="4"/>
      <c r="D18" s="63" t="s">
        <v>138</v>
      </c>
      <c r="E18" s="64" t="s">
        <v>144</v>
      </c>
      <c r="F18" s="65">
        <v>24166</v>
      </c>
    </row>
    <row r="19" spans="1:6" x14ac:dyDescent="0.2">
      <c r="A19" s="568" t="s">
        <v>145</v>
      </c>
      <c r="B19" s="569">
        <v>0</v>
      </c>
      <c r="D19" s="52" t="s">
        <v>146</v>
      </c>
      <c r="E19" s="53" t="s">
        <v>147</v>
      </c>
      <c r="F19" s="54">
        <v>8841232</v>
      </c>
    </row>
    <row r="20" spans="1:6" x14ac:dyDescent="0.2">
      <c r="A20" s="568"/>
      <c r="B20" s="569"/>
    </row>
    <row r="21" spans="1:6" ht="15" customHeight="1" x14ac:dyDescent="0.2">
      <c r="A21" s="4"/>
      <c r="B21" s="4"/>
    </row>
    <row r="22" spans="1:6" ht="42.75" x14ac:dyDescent="0.2">
      <c r="A22" s="46" t="s">
        <v>148</v>
      </c>
      <c r="B22" s="40">
        <v>0</v>
      </c>
    </row>
    <row r="23" spans="1:6" x14ac:dyDescent="0.2">
      <c r="A23" s="4"/>
      <c r="B23" s="4"/>
    </row>
    <row r="24" spans="1:6" ht="15" customHeight="1" x14ac:dyDescent="0.2">
      <c r="A24" s="3"/>
      <c r="B24" s="3"/>
    </row>
    <row r="25" spans="1:6" ht="15" x14ac:dyDescent="0.25">
      <c r="A25" s="4" t="s">
        <v>149</v>
      </c>
      <c r="B25" s="40">
        <v>117800</v>
      </c>
    </row>
    <row r="26" spans="1:6" ht="15" x14ac:dyDescent="0.2">
      <c r="A26" s="5"/>
      <c r="B26" s="6"/>
    </row>
    <row r="27" spans="1:6" x14ac:dyDescent="0.2">
      <c r="A27" s="3"/>
      <c r="B27" s="3"/>
    </row>
    <row r="28" spans="1:6" ht="15" x14ac:dyDescent="0.25">
      <c r="A28" s="4" t="s">
        <v>150</v>
      </c>
      <c r="B28" s="40">
        <f>SUM(B30:B34)</f>
        <v>2459489</v>
      </c>
    </row>
    <row r="29" spans="1:6" x14ac:dyDescent="0.2">
      <c r="A29" s="4"/>
      <c r="B29" s="4"/>
    </row>
    <row r="30" spans="1:6" ht="15" x14ac:dyDescent="0.2">
      <c r="A30" s="4" t="s">
        <v>151</v>
      </c>
      <c r="B30" s="40">
        <v>183883</v>
      </c>
    </row>
    <row r="31" spans="1:6" ht="15" x14ac:dyDescent="0.2">
      <c r="A31" s="4" t="s">
        <v>152</v>
      </c>
      <c r="B31" s="40">
        <v>232800</v>
      </c>
    </row>
    <row r="32" spans="1:6" ht="15" x14ac:dyDescent="0.2">
      <c r="A32" s="4" t="s">
        <v>153</v>
      </c>
      <c r="B32" s="40">
        <v>339950</v>
      </c>
    </row>
    <row r="33" spans="1:2" ht="15" x14ac:dyDescent="0.2">
      <c r="A33" s="42"/>
      <c r="B33" s="41"/>
    </row>
    <row r="34" spans="1:2" ht="42.75" x14ac:dyDescent="0.2">
      <c r="A34" s="46" t="s">
        <v>154</v>
      </c>
      <c r="B34" s="40">
        <f>SUM(B36:B39)</f>
        <v>1702856</v>
      </c>
    </row>
    <row r="35" spans="1:2" ht="15" x14ac:dyDescent="0.2">
      <c r="A35" s="4"/>
      <c r="B35" s="40"/>
    </row>
    <row r="36" spans="1:2" x14ac:dyDescent="0.2">
      <c r="A36" s="4" t="s">
        <v>155</v>
      </c>
      <c r="B36" s="45">
        <v>1534014</v>
      </c>
    </row>
    <row r="37" spans="1:2" ht="15" customHeight="1" x14ac:dyDescent="0.2">
      <c r="A37" s="4" t="s">
        <v>156</v>
      </c>
      <c r="B37" s="45">
        <v>107965</v>
      </c>
    </row>
    <row r="38" spans="1:2" x14ac:dyDescent="0.2">
      <c r="A38" s="4" t="s">
        <v>157</v>
      </c>
      <c r="B38" s="45">
        <v>36711</v>
      </c>
    </row>
    <row r="39" spans="1:2" x14ac:dyDescent="0.2">
      <c r="A39" s="4" t="s">
        <v>158</v>
      </c>
      <c r="B39" s="45">
        <v>24166</v>
      </c>
    </row>
    <row r="40" spans="1:2" x14ac:dyDescent="0.2">
      <c r="A40" s="5"/>
      <c r="B40" s="5"/>
    </row>
    <row r="41" spans="1:2" x14ac:dyDescent="0.2">
      <c r="A41" s="3"/>
      <c r="B41" s="3"/>
    </row>
    <row r="42" spans="1:2" ht="15" x14ac:dyDescent="0.25">
      <c r="A42" s="4" t="s">
        <v>159</v>
      </c>
      <c r="B42" s="40">
        <v>0</v>
      </c>
    </row>
    <row r="43" spans="1:2" x14ac:dyDescent="0.2">
      <c r="A43" s="5"/>
      <c r="B43" s="5"/>
    </row>
    <row r="44" spans="1:2" x14ac:dyDescent="0.2">
      <c r="A44" s="3"/>
      <c r="B44" s="3"/>
    </row>
    <row r="45" spans="1:2" ht="44.25" x14ac:dyDescent="0.25">
      <c r="A45" s="46" t="s">
        <v>160</v>
      </c>
      <c r="B45" s="40">
        <f>SUM(B6,B14,B25,B28)</f>
        <v>65960618.149999999</v>
      </c>
    </row>
    <row r="46" spans="1:2" x14ac:dyDescent="0.2">
      <c r="A46" s="5"/>
      <c r="B46" s="5"/>
    </row>
    <row r="47" spans="1:2" ht="15" customHeight="1" x14ac:dyDescent="0.2"/>
    <row r="48" spans="1:2" ht="15" x14ac:dyDescent="0.25">
      <c r="A48" s="1"/>
    </row>
    <row r="49" spans="1:1" x14ac:dyDescent="0.2">
      <c r="A49" s="7"/>
    </row>
  </sheetData>
  <mergeCells count="4">
    <mergeCell ref="A1:B1"/>
    <mergeCell ref="D1:F1"/>
    <mergeCell ref="A19:A20"/>
    <mergeCell ref="B19:B20"/>
  </mergeCells>
  <phoneticPr fontId="14" type="noConversion"/>
  <pageMargins left="0.7" right="0.7" top="0.75" bottom="0.75" header="0.3" footer="0.3"/>
  <pageSetup paperSize="8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view="pageBreakPreview" zoomScale="60" zoomScaleNormal="100" workbookViewId="0">
      <pane xSplit="1" ySplit="6" topLeftCell="B8" activePane="bottomRight" state="frozen"/>
      <selection pane="topRight" activeCell="B38" sqref="B38"/>
      <selection pane="bottomLeft" activeCell="B38" sqref="B38"/>
      <selection pane="bottomRight" activeCell="B3" sqref="B3"/>
    </sheetView>
  </sheetViews>
  <sheetFormatPr defaultColWidth="13" defaultRowHeight="14.25" x14ac:dyDescent="0.25"/>
  <cols>
    <col min="1" max="1" width="60.625" style="80" customWidth="1"/>
    <col min="2" max="3" width="17.125" style="80" bestFit="1" customWidth="1"/>
    <col min="4" max="4" width="14.375" style="80" customWidth="1"/>
    <col min="5" max="5" width="16.375" style="80" bestFit="1" customWidth="1"/>
    <col min="6" max="6" width="32.125" style="80" bestFit="1" customWidth="1"/>
    <col min="7" max="7" width="35.5" style="80" bestFit="1" customWidth="1"/>
    <col min="8" max="8" width="8.75" style="80" bestFit="1" customWidth="1"/>
    <col min="9" max="16384" width="13" style="80"/>
  </cols>
  <sheetData>
    <row r="1" spans="1:9" x14ac:dyDescent="0.25">
      <c r="A1" s="80" t="s">
        <v>1</v>
      </c>
      <c r="B1" s="80">
        <v>2026</v>
      </c>
      <c r="G1" s="81"/>
      <c r="H1" s="81"/>
      <c r="I1" s="81"/>
    </row>
    <row r="2" spans="1:9" x14ac:dyDescent="0.25">
      <c r="A2" s="80" t="s">
        <v>2</v>
      </c>
      <c r="B2" s="82">
        <v>46085</v>
      </c>
      <c r="E2" s="84"/>
      <c r="G2" s="81"/>
      <c r="H2" s="81"/>
      <c r="I2" s="81"/>
    </row>
    <row r="3" spans="1:9" x14ac:dyDescent="0.25">
      <c r="A3" s="80" t="s">
        <v>3</v>
      </c>
      <c r="B3" s="83">
        <v>0</v>
      </c>
      <c r="D3" s="84"/>
      <c r="F3" s="84"/>
      <c r="G3" s="499"/>
      <c r="H3" s="81"/>
      <c r="I3" s="499"/>
    </row>
    <row r="4" spans="1:9" x14ac:dyDescent="0.25">
      <c r="C4" s="84"/>
      <c r="G4" s="81"/>
      <c r="H4" s="81"/>
      <c r="I4" s="81"/>
    </row>
    <row r="5" spans="1:9" ht="15" x14ac:dyDescent="0.25">
      <c r="A5" s="566" t="s">
        <v>4</v>
      </c>
      <c r="B5" s="566"/>
      <c r="C5" s="566"/>
      <c r="D5" s="566"/>
      <c r="G5" s="81"/>
      <c r="H5" s="81"/>
      <c r="I5" s="81"/>
    </row>
    <row r="6" spans="1:9" x14ac:dyDescent="0.25">
      <c r="A6" s="85" t="s">
        <v>5</v>
      </c>
      <c r="B6" s="86" t="str">
        <f>"Rok "&amp;Rok</f>
        <v>Rok 2026</v>
      </c>
      <c r="C6" s="86" t="s">
        <v>6</v>
      </c>
      <c r="D6" s="86" t="s">
        <v>7</v>
      </c>
      <c r="E6" s="86" t="s">
        <v>8</v>
      </c>
      <c r="F6" s="87" t="s">
        <v>9</v>
      </c>
      <c r="G6" s="81"/>
      <c r="H6" s="81"/>
      <c r="I6" s="81"/>
    </row>
    <row r="7" spans="1:9" ht="15" x14ac:dyDescent="0.25">
      <c r="A7" s="85" t="s">
        <v>10</v>
      </c>
      <c r="B7" s="88">
        <f>SUM(B8:B20)</f>
        <v>62252804</v>
      </c>
      <c r="C7" s="89">
        <f>SUM(C8:C20)</f>
        <v>52110111.891999997</v>
      </c>
      <c r="D7" s="89">
        <f t="shared" ref="D7:D20" si="0">B7-C7</f>
        <v>10142692.108000003</v>
      </c>
      <c r="E7" s="116">
        <f t="shared" ref="E7:E8" si="1">IFERROR(B7/C7,"-")</f>
        <v>1.1946396148413783</v>
      </c>
      <c r="F7" s="90" t="s">
        <v>433</v>
      </c>
      <c r="G7" s="81"/>
      <c r="H7" s="81"/>
      <c r="I7" s="81"/>
    </row>
    <row r="8" spans="1:9" x14ac:dyDescent="0.25">
      <c r="A8" s="85" t="s">
        <v>430</v>
      </c>
      <c r="B8" s="89">
        <f>ROUNDDOWN((B27-SUM(B12:B14))/1.362,0)</f>
        <v>16123879</v>
      </c>
      <c r="C8" s="89">
        <v>19748877</v>
      </c>
      <c r="D8" s="89">
        <f t="shared" si="0"/>
        <v>-3624998</v>
      </c>
      <c r="E8" s="116">
        <f t="shared" si="1"/>
        <v>0.81644536041213889</v>
      </c>
      <c r="G8" s="81"/>
      <c r="H8" s="81"/>
      <c r="I8" s="81"/>
    </row>
    <row r="9" spans="1:9" x14ac:dyDescent="0.25">
      <c r="A9" s="85" t="s">
        <v>11</v>
      </c>
      <c r="B9" s="89">
        <f>ROUND(B31/1.362,0)</f>
        <v>6491360</v>
      </c>
      <c r="C9" s="89"/>
      <c r="D9" s="89">
        <f t="shared" si="0"/>
        <v>6491360</v>
      </c>
      <c r="E9" s="116" t="str">
        <f>IFERROR(B9/C9,"-")</f>
        <v>-</v>
      </c>
      <c r="G9" s="81"/>
      <c r="H9" s="81"/>
      <c r="I9" s="81"/>
    </row>
    <row r="10" spans="1:9" x14ac:dyDescent="0.25">
      <c r="A10" s="85" t="s">
        <v>12</v>
      </c>
      <c r="B10" s="89">
        <f>ROUND(B34/1.362,0)</f>
        <v>4764808</v>
      </c>
      <c r="C10" s="89"/>
      <c r="D10" s="89">
        <f t="shared" si="0"/>
        <v>4764808</v>
      </c>
      <c r="E10" s="116" t="str">
        <f t="shared" ref="E10:E20" si="2">IFERROR(B10/C10,"-")</f>
        <v>-</v>
      </c>
      <c r="G10" s="81"/>
      <c r="H10" s="81"/>
      <c r="I10" s="81"/>
    </row>
    <row r="11" spans="1:9" x14ac:dyDescent="0.25">
      <c r="A11" s="85" t="s">
        <v>13</v>
      </c>
      <c r="B11" s="89">
        <f>ROUND(SUM(B8:B10)*0.362,0)</f>
        <v>9911577</v>
      </c>
      <c r="C11" s="89">
        <f>C8*0.362</f>
        <v>7149093.4739999995</v>
      </c>
      <c r="D11" s="89">
        <f t="shared" si="0"/>
        <v>2762483.5260000005</v>
      </c>
      <c r="E11" s="116">
        <f t="shared" si="2"/>
        <v>1.3864103240567029</v>
      </c>
      <c r="G11" s="81"/>
      <c r="H11" s="81"/>
      <c r="I11" s="81"/>
    </row>
    <row r="12" spans="1:9" x14ac:dyDescent="0.25">
      <c r="A12" s="91" t="s">
        <v>14</v>
      </c>
      <c r="B12" s="400">
        <f>4600000</f>
        <v>4600000</v>
      </c>
      <c r="C12" s="89">
        <v>4494271</v>
      </c>
      <c r="D12" s="89">
        <f t="shared" si="0"/>
        <v>105729</v>
      </c>
      <c r="E12" s="116">
        <f t="shared" si="2"/>
        <v>1.0235252836333188</v>
      </c>
      <c r="F12" s="84">
        <f>SUM(B10,B16)*1.362+B20</f>
        <v>8143255.4100000001</v>
      </c>
      <c r="G12" s="81"/>
      <c r="H12" s="81"/>
      <c r="I12" s="81"/>
    </row>
    <row r="13" spans="1:9" x14ac:dyDescent="0.25">
      <c r="A13" s="92" t="s">
        <v>425</v>
      </c>
      <c r="B13" s="400"/>
      <c r="C13" s="89">
        <v>936435</v>
      </c>
      <c r="D13" s="89">
        <f t="shared" si="0"/>
        <v>-936435</v>
      </c>
      <c r="E13" s="116">
        <f t="shared" si="2"/>
        <v>0</v>
      </c>
      <c r="G13" s="81"/>
      <c r="H13" s="81"/>
      <c r="I13" s="81"/>
    </row>
    <row r="14" spans="1:9" x14ac:dyDescent="0.25">
      <c r="A14" s="92" t="s">
        <v>426</v>
      </c>
      <c r="B14" s="400"/>
      <c r="C14" s="89">
        <f>SUM(C39:C40)</f>
        <v>72637</v>
      </c>
      <c r="D14" s="89">
        <f t="shared" si="0"/>
        <v>-72637</v>
      </c>
      <c r="E14" s="116">
        <f t="shared" si="2"/>
        <v>0</v>
      </c>
      <c r="G14" s="81"/>
      <c r="H14" s="81"/>
      <c r="I14" s="81"/>
    </row>
    <row r="15" spans="1:9" x14ac:dyDescent="0.25">
      <c r="A15" s="93" t="s">
        <v>15</v>
      </c>
      <c r="B15" s="89">
        <f>ROUND((B44-SUM(B18:B19))/1.362,0)</f>
        <v>10494156</v>
      </c>
      <c r="C15" s="89">
        <v>11115689</v>
      </c>
      <c r="D15" s="89">
        <f t="shared" si="0"/>
        <v>-621533</v>
      </c>
      <c r="E15" s="116">
        <f t="shared" si="2"/>
        <v>0.9440850675113347</v>
      </c>
      <c r="G15" s="81"/>
      <c r="H15" s="81"/>
      <c r="I15" s="81"/>
    </row>
    <row r="16" spans="1:9" x14ac:dyDescent="0.25">
      <c r="A16" s="85" t="s">
        <v>16</v>
      </c>
      <c r="B16" s="89">
        <f>ROUND(B55/1.362,0)</f>
        <v>513497</v>
      </c>
      <c r="C16" s="89"/>
      <c r="D16" s="89">
        <f t="shared" si="0"/>
        <v>513497</v>
      </c>
      <c r="E16" s="116" t="str">
        <f t="shared" si="2"/>
        <v>-</v>
      </c>
      <c r="G16" s="81"/>
      <c r="H16" s="81"/>
      <c r="I16" s="81"/>
    </row>
    <row r="17" spans="1:9" x14ac:dyDescent="0.25">
      <c r="A17" s="85" t="s">
        <v>17</v>
      </c>
      <c r="B17" s="89">
        <f>ROUND(SUM(B15:B16)*0.362,0)</f>
        <v>3984770</v>
      </c>
      <c r="C17" s="89">
        <f>C15*0.362</f>
        <v>4023879.4180000001</v>
      </c>
      <c r="D17" s="89">
        <f t="shared" si="0"/>
        <v>-39109.418000000063</v>
      </c>
      <c r="E17" s="116">
        <f t="shared" si="2"/>
        <v>0.99028066849492258</v>
      </c>
      <c r="G17" s="81"/>
      <c r="H17" s="81"/>
      <c r="I17" s="81"/>
    </row>
    <row r="18" spans="1:9" x14ac:dyDescent="0.25">
      <c r="A18" s="91" t="s">
        <v>18</v>
      </c>
      <c r="B18" s="89">
        <v>550000</v>
      </c>
      <c r="C18" s="89">
        <v>547197</v>
      </c>
      <c r="D18" s="89">
        <f t="shared" si="0"/>
        <v>2803</v>
      </c>
      <c r="E18" s="116">
        <f t="shared" si="2"/>
        <v>1.0051224696041827</v>
      </c>
      <c r="G18" s="81"/>
      <c r="H18" s="81"/>
      <c r="I18" s="81"/>
    </row>
    <row r="19" spans="1:9" x14ac:dyDescent="0.25">
      <c r="A19" s="94" t="s">
        <v>19</v>
      </c>
      <c r="B19" s="89">
        <f>'07712-DoktStip'!F25-VstupySR!B20</f>
        <v>3864553</v>
      </c>
      <c r="C19" s="89">
        <v>4022033</v>
      </c>
      <c r="D19" s="89">
        <f t="shared" si="0"/>
        <v>-157480</v>
      </c>
      <c r="E19" s="116">
        <f t="shared" si="2"/>
        <v>0.96084567182815261</v>
      </c>
      <c r="G19" s="81" t="s">
        <v>20</v>
      </c>
      <c r="H19" s="81"/>
      <c r="I19" s="81"/>
    </row>
    <row r="20" spans="1:9" ht="15.75" customHeight="1" x14ac:dyDescent="0.25">
      <c r="A20" s="94" t="s">
        <v>21</v>
      </c>
      <c r="B20" s="89">
        <f>B56</f>
        <v>954204</v>
      </c>
      <c r="C20" s="89"/>
      <c r="D20" s="89">
        <f t="shared" si="0"/>
        <v>954204</v>
      </c>
      <c r="E20" s="116" t="str">
        <f t="shared" si="2"/>
        <v>-</v>
      </c>
      <c r="G20" s="81"/>
      <c r="H20" s="81"/>
      <c r="I20" s="81"/>
    </row>
    <row r="21" spans="1:9" ht="15.75" customHeight="1" x14ac:dyDescent="0.25">
      <c r="A21" s="91" t="s">
        <v>22</v>
      </c>
      <c r="B21" s="451">
        <f>C21</f>
        <v>0.12277127110745702</v>
      </c>
      <c r="C21" s="451">
        <v>0.12277127110745702</v>
      </c>
      <c r="I21" s="81"/>
    </row>
    <row r="22" spans="1:9" ht="15.75" customHeight="1" x14ac:dyDescent="0.25">
      <c r="A22" s="91" t="s">
        <v>23</v>
      </c>
      <c r="B22" s="95">
        <v>0.05</v>
      </c>
      <c r="I22" s="81"/>
    </row>
    <row r="23" spans="1:9" ht="15.75" customHeight="1" x14ac:dyDescent="0.25">
      <c r="A23" s="91"/>
      <c r="B23" s="89"/>
      <c r="C23" s="96"/>
      <c r="D23" s="84"/>
      <c r="G23" s="97" t="s">
        <v>24</v>
      </c>
      <c r="H23" s="97" t="s">
        <v>25</v>
      </c>
      <c r="I23" s="81"/>
    </row>
    <row r="24" spans="1:9" s="71" customFormat="1" ht="15.75" x14ac:dyDescent="0.25">
      <c r="A24" s="71" t="s">
        <v>26</v>
      </c>
      <c r="B24" s="68">
        <f>SUM(B26,B43,B58,B62)</f>
        <v>65960618.149999999</v>
      </c>
      <c r="C24" s="68">
        <f>SUM(C26,C43,C58,C62)</f>
        <v>64429459.659999996</v>
      </c>
      <c r="D24" s="72"/>
      <c r="F24" s="72"/>
      <c r="G24" s="73">
        <f>VstupyUPJS!B45</f>
        <v>65960618.149999999</v>
      </c>
      <c r="H24" s="73">
        <f>B24-G24</f>
        <v>0</v>
      </c>
    </row>
    <row r="25" spans="1:9" s="66" customFormat="1" ht="15.75" customHeight="1" x14ac:dyDescent="0.25">
      <c r="A25" s="70"/>
      <c r="B25" s="69"/>
      <c r="I25" s="67"/>
    </row>
    <row r="26" spans="1:9" s="71" customFormat="1" ht="15.75" customHeight="1" x14ac:dyDescent="0.25">
      <c r="A26" s="74" t="s">
        <v>27</v>
      </c>
      <c r="B26" s="68">
        <f>SUM(B31:B35,B27)</f>
        <v>43022149</v>
      </c>
      <c r="C26" s="68">
        <f>SUM(C31:C35,C27)</f>
        <v>44261718.659999996</v>
      </c>
      <c r="G26" s="75">
        <f>VstupyUPJS!B6</f>
        <v>43022149</v>
      </c>
      <c r="H26" s="76">
        <f>B26-G26</f>
        <v>0</v>
      </c>
      <c r="I26" s="117" t="s">
        <v>28</v>
      </c>
    </row>
    <row r="27" spans="1:9" s="98" customFormat="1" ht="15.75" customHeight="1" x14ac:dyDescent="0.25">
      <c r="A27" s="99" t="s">
        <v>29</v>
      </c>
      <c r="B27" s="102">
        <f>SUM(B28:B30)</f>
        <v>26560724</v>
      </c>
      <c r="C27" s="102">
        <f>SUM(C28:C30)</f>
        <v>28613209</v>
      </c>
      <c r="D27" s="89">
        <f t="shared" ref="D27" si="3">B27-C27</f>
        <v>-2052485</v>
      </c>
      <c r="E27" s="116">
        <f t="shared" ref="E27:E60" si="4">IFERROR(B27/C27,"-")</f>
        <v>0.9282679198967162</v>
      </c>
      <c r="F27" s="103" t="s">
        <v>30</v>
      </c>
      <c r="G27" s="100"/>
      <c r="H27" s="101"/>
      <c r="I27" s="101"/>
    </row>
    <row r="28" spans="1:9" ht="15.75" customHeight="1" x14ac:dyDescent="0.25">
      <c r="A28" s="94" t="s">
        <v>448</v>
      </c>
      <c r="B28" s="400">
        <f>26454451-2500</f>
        <v>26451951</v>
      </c>
      <c r="C28" s="114">
        <v>28506634</v>
      </c>
      <c r="D28" s="89">
        <f t="shared" ref="D28:D56" si="5">B28-C28</f>
        <v>-2054683</v>
      </c>
      <c r="E28" s="116">
        <f t="shared" si="4"/>
        <v>0.92792263723595003</v>
      </c>
      <c r="F28" s="104" t="s">
        <v>32</v>
      </c>
      <c r="G28" s="105"/>
      <c r="H28" s="81"/>
      <c r="I28" s="81"/>
    </row>
    <row r="29" spans="1:9" ht="15.75" customHeight="1" x14ac:dyDescent="0.25">
      <c r="A29" s="94" t="s">
        <v>33</v>
      </c>
      <c r="B29" s="89">
        <v>104991</v>
      </c>
      <c r="C29" s="114">
        <f>106575-C30</f>
        <v>101815</v>
      </c>
      <c r="D29" s="89">
        <f t="shared" si="5"/>
        <v>3176</v>
      </c>
      <c r="E29" s="116">
        <f t="shared" si="4"/>
        <v>1.0311938319501055</v>
      </c>
      <c r="F29" s="104" t="s">
        <v>34</v>
      </c>
      <c r="G29" s="105"/>
      <c r="H29" s="81"/>
      <c r="I29" s="81"/>
    </row>
    <row r="30" spans="1:9" ht="15.75" customHeight="1" x14ac:dyDescent="0.25">
      <c r="A30" s="94" t="s">
        <v>35</v>
      </c>
      <c r="B30" s="89">
        <v>3782</v>
      </c>
      <c r="C30" s="114">
        <v>4760</v>
      </c>
      <c r="D30" s="89">
        <f t="shared" si="5"/>
        <v>-978</v>
      </c>
      <c r="E30" s="116">
        <f t="shared" si="4"/>
        <v>0.79453781512605037</v>
      </c>
      <c r="F30" s="104" t="s">
        <v>36</v>
      </c>
      <c r="G30" s="81"/>
      <c r="H30" s="81"/>
      <c r="I30" s="81"/>
    </row>
    <row r="31" spans="1:9" s="98" customFormat="1" ht="15.75" customHeight="1" x14ac:dyDescent="0.25">
      <c r="A31" s="99" t="s">
        <v>37</v>
      </c>
      <c r="B31" s="102">
        <v>8841232</v>
      </c>
      <c r="C31" s="102">
        <f>SUM(C32:C33)</f>
        <v>7313383</v>
      </c>
      <c r="D31" s="89">
        <f t="shared" si="5"/>
        <v>1527849</v>
      </c>
      <c r="E31" s="116">
        <f t="shared" si="4"/>
        <v>1.2089113888880152</v>
      </c>
      <c r="F31" s="103" t="s">
        <v>38</v>
      </c>
      <c r="G31" s="100">
        <f>VstupyUPJS!B11</f>
        <v>8841232</v>
      </c>
      <c r="H31" s="100">
        <f>B31-G31</f>
        <v>0</v>
      </c>
      <c r="I31" s="101"/>
    </row>
    <row r="32" spans="1:9" s="98" customFormat="1" ht="15.75" customHeight="1" x14ac:dyDescent="0.25">
      <c r="A32" s="94" t="s">
        <v>39</v>
      </c>
      <c r="B32" s="106"/>
      <c r="C32" s="114">
        <f>2681574+1360896</f>
        <v>4042470</v>
      </c>
      <c r="D32" s="89">
        <f t="shared" si="5"/>
        <v>-4042470</v>
      </c>
      <c r="E32" s="116">
        <f t="shared" si="4"/>
        <v>0</v>
      </c>
      <c r="F32" s="103"/>
      <c r="G32" s="100"/>
      <c r="H32" s="100"/>
      <c r="I32" s="101"/>
    </row>
    <row r="33" spans="1:9" s="98" customFormat="1" ht="15.75" customHeight="1" x14ac:dyDescent="0.25">
      <c r="A33" s="94" t="s">
        <v>40</v>
      </c>
      <c r="B33" s="106"/>
      <c r="C33" s="114">
        <f>2194015+1076898</f>
        <v>3270913</v>
      </c>
      <c r="D33" s="89">
        <f t="shared" si="5"/>
        <v>-3270913</v>
      </c>
      <c r="E33" s="116">
        <f t="shared" si="4"/>
        <v>0</v>
      </c>
      <c r="F33" s="103"/>
      <c r="G33" s="100"/>
      <c r="H33" s="100"/>
      <c r="I33" s="101"/>
    </row>
    <row r="34" spans="1:9" ht="15.75" customHeight="1" x14ac:dyDescent="0.25">
      <c r="A34" s="107" t="s">
        <v>41</v>
      </c>
      <c r="B34" s="102">
        <v>6489668</v>
      </c>
      <c r="C34" s="114"/>
      <c r="D34" s="89">
        <f t="shared" si="5"/>
        <v>6489668</v>
      </c>
      <c r="E34" s="116" t="str">
        <f t="shared" si="4"/>
        <v>-</v>
      </c>
      <c r="F34" s="104" t="s">
        <v>42</v>
      </c>
      <c r="G34" s="81" t="s">
        <v>43</v>
      </c>
      <c r="H34" s="81"/>
      <c r="I34" s="81"/>
    </row>
    <row r="35" spans="1:9" ht="15.75" customHeight="1" x14ac:dyDescent="0.25">
      <c r="A35" s="107" t="s">
        <v>44</v>
      </c>
      <c r="B35" s="102">
        <f>SUM(B36:B42)</f>
        <v>1130525</v>
      </c>
      <c r="C35" s="102">
        <f>SUM(C36:C42)</f>
        <v>1021743.66</v>
      </c>
      <c r="D35" s="89">
        <f t="shared" si="5"/>
        <v>108781.33999999997</v>
      </c>
      <c r="E35" s="116">
        <f t="shared" si="4"/>
        <v>1.1064663714184435</v>
      </c>
      <c r="F35" s="80" t="s">
        <v>45</v>
      </c>
      <c r="G35" s="100">
        <f>VstupyUPJS!G5</f>
        <v>1130525</v>
      </c>
      <c r="H35" s="100">
        <f>B35-G35</f>
        <v>0</v>
      </c>
      <c r="I35" s="81"/>
    </row>
    <row r="36" spans="1:9" ht="15.75" customHeight="1" x14ac:dyDescent="0.25">
      <c r="A36" s="108" t="s">
        <v>46</v>
      </c>
      <c r="B36" s="498">
        <v>350000</v>
      </c>
      <c r="C36" s="114">
        <f>202257.66+209520</f>
        <v>411777.66000000003</v>
      </c>
      <c r="D36" s="89">
        <f t="shared" si="5"/>
        <v>-61777.660000000033</v>
      </c>
      <c r="E36" s="116">
        <f t="shared" si="4"/>
        <v>0.84997325984124528</v>
      </c>
      <c r="F36" s="104" t="s">
        <v>47</v>
      </c>
      <c r="G36" s="100"/>
      <c r="H36" s="100"/>
      <c r="I36" s="81"/>
    </row>
    <row r="37" spans="1:9" ht="15.75" customHeight="1" x14ac:dyDescent="0.25">
      <c r="A37" s="108" t="s">
        <v>48</v>
      </c>
      <c r="B37" s="498">
        <v>12458</v>
      </c>
      <c r="C37" s="114">
        <v>12458</v>
      </c>
      <c r="D37" s="89">
        <f t="shared" si="5"/>
        <v>0</v>
      </c>
      <c r="E37" s="116">
        <f t="shared" si="4"/>
        <v>1</v>
      </c>
      <c r="F37" s="104" t="s">
        <v>49</v>
      </c>
      <c r="G37" s="81"/>
      <c r="H37" s="81"/>
      <c r="I37" s="81"/>
    </row>
    <row r="38" spans="1:9" ht="15.75" customHeight="1" x14ac:dyDescent="0.25">
      <c r="A38" s="108" t="s">
        <v>50</v>
      </c>
      <c r="B38" s="498">
        <v>675000</v>
      </c>
      <c r="C38" s="114">
        <v>450000</v>
      </c>
      <c r="D38" s="89">
        <f t="shared" si="5"/>
        <v>225000</v>
      </c>
      <c r="E38" s="116">
        <f t="shared" si="4"/>
        <v>1.5</v>
      </c>
      <c r="F38" s="104" t="s">
        <v>51</v>
      </c>
      <c r="G38" s="105"/>
      <c r="H38" s="81"/>
      <c r="I38" s="81"/>
    </row>
    <row r="39" spans="1:9" ht="15.75" customHeight="1" x14ac:dyDescent="0.25">
      <c r="A39" s="94" t="s">
        <v>52</v>
      </c>
      <c r="B39" s="89">
        <v>0</v>
      </c>
      <c r="C39" s="114">
        <v>71191</v>
      </c>
      <c r="D39" s="89">
        <f t="shared" si="5"/>
        <v>-71191</v>
      </c>
      <c r="E39" s="116">
        <f t="shared" si="4"/>
        <v>0</v>
      </c>
      <c r="G39" s="81"/>
      <c r="H39" s="81"/>
      <c r="I39" s="81"/>
    </row>
    <row r="40" spans="1:9" ht="15.75" customHeight="1" x14ac:dyDescent="0.25">
      <c r="A40" s="94" t="s">
        <v>53</v>
      </c>
      <c r="B40" s="89">
        <v>0</v>
      </c>
      <c r="C40" s="114">
        <v>1446</v>
      </c>
      <c r="D40" s="89">
        <f t="shared" si="5"/>
        <v>-1446</v>
      </c>
      <c r="E40" s="116">
        <f t="shared" si="4"/>
        <v>0</v>
      </c>
      <c r="G40" s="81"/>
      <c r="H40" s="81"/>
      <c r="I40" s="81"/>
    </row>
    <row r="41" spans="1:9" ht="15.75" customHeight="1" x14ac:dyDescent="0.25">
      <c r="A41" s="94" t="s">
        <v>54</v>
      </c>
      <c r="B41" s="89">
        <v>72280</v>
      </c>
      <c r="C41" s="114">
        <v>74871</v>
      </c>
      <c r="D41" s="89">
        <f t="shared" si="5"/>
        <v>-2591</v>
      </c>
      <c r="E41" s="116">
        <f t="shared" si="4"/>
        <v>0.96539381068771624</v>
      </c>
      <c r="F41" s="104" t="s">
        <v>55</v>
      </c>
      <c r="G41" s="81"/>
      <c r="H41" s="81"/>
      <c r="I41" s="81"/>
    </row>
    <row r="42" spans="1:9" ht="15.75" customHeight="1" x14ac:dyDescent="0.25">
      <c r="A42" s="94" t="s">
        <v>56</v>
      </c>
      <c r="B42" s="89">
        <v>20787</v>
      </c>
      <c r="C42" s="114"/>
      <c r="D42" s="89">
        <f t="shared" si="5"/>
        <v>20787</v>
      </c>
      <c r="E42" s="116" t="str">
        <f t="shared" si="4"/>
        <v>-</v>
      </c>
      <c r="F42" s="104" t="s">
        <v>57</v>
      </c>
      <c r="G42" s="105"/>
      <c r="H42" s="81"/>
      <c r="I42" s="81"/>
    </row>
    <row r="43" spans="1:9" s="71" customFormat="1" ht="15.75" customHeight="1" x14ac:dyDescent="0.25">
      <c r="A43" s="74" t="s">
        <v>58</v>
      </c>
      <c r="B43" s="79">
        <f>SUM(B56,B55,B44)</f>
        <v>20361180.149999999</v>
      </c>
      <c r="C43" s="79">
        <f>SUM(C56,C55,C44,C54)</f>
        <v>17585449</v>
      </c>
      <c r="D43" s="89">
        <f t="shared" si="5"/>
        <v>2775731.1499999985</v>
      </c>
      <c r="E43" s="116">
        <f t="shared" si="4"/>
        <v>1.1578424952356916</v>
      </c>
      <c r="F43" s="78" t="s">
        <v>59</v>
      </c>
      <c r="G43" s="76">
        <f>VstupyUPJS!B14</f>
        <v>20361180.149999999</v>
      </c>
      <c r="H43" s="76">
        <f>B43-G43</f>
        <v>0</v>
      </c>
      <c r="I43" s="77"/>
    </row>
    <row r="44" spans="1:9" s="98" customFormat="1" ht="15.75" customHeight="1" x14ac:dyDescent="0.25">
      <c r="A44" s="99" t="s">
        <v>60</v>
      </c>
      <c r="B44" s="102">
        <f>SUM(B45:B53)</f>
        <v>18707593</v>
      </c>
      <c r="C44" s="102">
        <f>SUM(C45:C53)</f>
        <v>13873264</v>
      </c>
      <c r="D44" s="89">
        <f t="shared" si="5"/>
        <v>4834329</v>
      </c>
      <c r="E44" s="116">
        <f t="shared" si="4"/>
        <v>1.3484637068825331</v>
      </c>
      <c r="F44" s="103"/>
      <c r="G44" s="100"/>
      <c r="H44" s="101"/>
      <c r="I44" s="101"/>
    </row>
    <row r="45" spans="1:9" x14ac:dyDescent="0.25">
      <c r="A45" s="93" t="s">
        <v>61</v>
      </c>
      <c r="B45" s="89">
        <v>412856</v>
      </c>
      <c r="C45" s="114">
        <v>394330</v>
      </c>
      <c r="D45" s="89">
        <f t="shared" si="5"/>
        <v>18526</v>
      </c>
      <c r="E45" s="116">
        <f t="shared" si="4"/>
        <v>1.0469809550376588</v>
      </c>
      <c r="F45" s="80" t="s">
        <v>62</v>
      </c>
      <c r="G45" s="81"/>
      <c r="H45" s="81"/>
      <c r="I45" s="81"/>
    </row>
    <row r="46" spans="1:9" x14ac:dyDescent="0.25">
      <c r="A46" s="93" t="s">
        <v>63</v>
      </c>
      <c r="B46" s="89">
        <v>10590659</v>
      </c>
      <c r="C46" s="114">
        <v>7568986</v>
      </c>
      <c r="D46" s="89">
        <f t="shared" si="5"/>
        <v>3021673</v>
      </c>
      <c r="E46" s="116">
        <f t="shared" si="4"/>
        <v>1.3992176759211867</v>
      </c>
      <c r="F46" s="80" t="s">
        <v>64</v>
      </c>
      <c r="G46" s="81"/>
      <c r="H46" s="81"/>
      <c r="I46" s="81"/>
    </row>
    <row r="47" spans="1:9" x14ac:dyDescent="0.25">
      <c r="A47" s="94" t="s">
        <v>65</v>
      </c>
      <c r="B47" s="89">
        <v>1427078</v>
      </c>
      <c r="C47" s="114">
        <v>1084536</v>
      </c>
      <c r="D47" s="89">
        <f t="shared" si="5"/>
        <v>342542</v>
      </c>
      <c r="E47" s="116">
        <f t="shared" si="4"/>
        <v>1.3158419821933067</v>
      </c>
      <c r="F47" s="80" t="s">
        <v>66</v>
      </c>
      <c r="G47" s="81"/>
      <c r="H47" s="81"/>
      <c r="I47" s="81"/>
    </row>
    <row r="48" spans="1:9" x14ac:dyDescent="0.25">
      <c r="A48" s="94" t="s">
        <v>67</v>
      </c>
      <c r="B48" s="89">
        <v>0</v>
      </c>
      <c r="C48" s="114">
        <v>117155</v>
      </c>
      <c r="D48" s="89">
        <f t="shared" si="5"/>
        <v>-117155</v>
      </c>
      <c r="E48" s="116">
        <f t="shared" si="4"/>
        <v>0</v>
      </c>
      <c r="F48" s="80" t="s">
        <v>68</v>
      </c>
      <c r="G48" s="81"/>
      <c r="H48" s="81"/>
      <c r="I48" s="81"/>
    </row>
    <row r="49" spans="1:9" x14ac:dyDescent="0.25">
      <c r="A49" s="94" t="s">
        <v>69</v>
      </c>
      <c r="B49" s="89">
        <v>738327</v>
      </c>
      <c r="C49" s="114">
        <v>526715</v>
      </c>
      <c r="D49" s="89">
        <f t="shared" si="5"/>
        <v>211612</v>
      </c>
      <c r="E49" s="116">
        <f t="shared" si="4"/>
        <v>1.4017580665065548</v>
      </c>
      <c r="F49" s="80" t="s">
        <v>70</v>
      </c>
      <c r="G49" s="81"/>
      <c r="H49" s="81"/>
      <c r="I49" s="81"/>
    </row>
    <row r="50" spans="1:9" x14ac:dyDescent="0.25">
      <c r="A50" s="94" t="s">
        <v>71</v>
      </c>
      <c r="B50" s="89">
        <v>2107249</v>
      </c>
      <c r="C50" s="114">
        <v>1562615</v>
      </c>
      <c r="D50" s="89">
        <f t="shared" si="5"/>
        <v>544634</v>
      </c>
      <c r="E50" s="116">
        <f t="shared" si="4"/>
        <v>1.3485401074480918</v>
      </c>
      <c r="F50" s="80" t="s">
        <v>72</v>
      </c>
      <c r="G50" s="81"/>
      <c r="H50" s="81"/>
      <c r="I50" s="81"/>
    </row>
    <row r="51" spans="1:9" x14ac:dyDescent="0.25">
      <c r="A51" s="94" t="s">
        <v>73</v>
      </c>
      <c r="B51" s="89">
        <v>3414570</v>
      </c>
      <c r="C51" s="564">
        <v>2615874</v>
      </c>
      <c r="D51" s="89">
        <f t="shared" si="5"/>
        <v>798696</v>
      </c>
      <c r="E51" s="116">
        <f t="shared" si="4"/>
        <v>1.3053266327047863</v>
      </c>
      <c r="F51" s="80" t="s">
        <v>74</v>
      </c>
      <c r="G51" s="81"/>
      <c r="H51" s="81"/>
      <c r="I51" s="81"/>
    </row>
    <row r="52" spans="1:9" x14ac:dyDescent="0.25">
      <c r="A52" s="94" t="s">
        <v>75</v>
      </c>
      <c r="B52" s="89">
        <v>13354</v>
      </c>
      <c r="C52" s="565"/>
      <c r="D52" s="89">
        <f t="shared" si="5"/>
        <v>13354</v>
      </c>
      <c r="E52" s="116" t="str">
        <f t="shared" si="4"/>
        <v>-</v>
      </c>
      <c r="G52" s="81"/>
      <c r="H52" s="81"/>
      <c r="I52" s="81"/>
    </row>
    <row r="53" spans="1:9" x14ac:dyDescent="0.25">
      <c r="A53" s="94" t="s">
        <v>76</v>
      </c>
      <c r="B53" s="89">
        <v>3500</v>
      </c>
      <c r="C53" s="114">
        <v>3053</v>
      </c>
      <c r="D53" s="89">
        <f t="shared" si="5"/>
        <v>447</v>
      </c>
      <c r="E53" s="116">
        <f t="shared" si="4"/>
        <v>1.1464133639043563</v>
      </c>
      <c r="F53" s="80" t="s">
        <v>77</v>
      </c>
      <c r="G53" s="81"/>
      <c r="H53" s="81"/>
      <c r="I53" s="81"/>
    </row>
    <row r="54" spans="1:9" ht="15" x14ac:dyDescent="0.25">
      <c r="A54" s="94" t="s">
        <v>78</v>
      </c>
      <c r="B54" s="89"/>
      <c r="C54" s="109">
        <v>3712185</v>
      </c>
      <c r="D54" s="89">
        <f t="shared" si="5"/>
        <v>-3712185</v>
      </c>
      <c r="E54" s="116">
        <f t="shared" si="4"/>
        <v>0</v>
      </c>
      <c r="G54" s="81"/>
      <c r="H54" s="81"/>
      <c r="I54" s="81"/>
    </row>
    <row r="55" spans="1:9" s="98" customFormat="1" ht="15.75" customHeight="1" x14ac:dyDescent="0.25">
      <c r="A55" s="99" t="s">
        <v>79</v>
      </c>
      <c r="B55" s="109">
        <v>699383.15</v>
      </c>
      <c r="C55" s="113"/>
      <c r="D55" s="89">
        <f t="shared" si="5"/>
        <v>699383.15</v>
      </c>
      <c r="E55" s="116" t="str">
        <f t="shared" si="4"/>
        <v>-</v>
      </c>
      <c r="F55" s="103" t="s">
        <v>80</v>
      </c>
      <c r="G55" s="100"/>
      <c r="H55" s="101"/>
      <c r="I55" s="101"/>
    </row>
    <row r="56" spans="1:9" s="98" customFormat="1" ht="15.75" customHeight="1" x14ac:dyDescent="0.25">
      <c r="A56" s="99" t="s">
        <v>81</v>
      </c>
      <c r="B56" s="102">
        <v>954204</v>
      </c>
      <c r="C56" s="113"/>
      <c r="D56" s="89">
        <f t="shared" si="5"/>
        <v>954204</v>
      </c>
      <c r="E56" s="116" t="str">
        <f t="shared" si="4"/>
        <v>-</v>
      </c>
      <c r="F56" s="103" t="s">
        <v>82</v>
      </c>
      <c r="G56" s="100"/>
      <c r="H56" s="101"/>
      <c r="I56" s="101"/>
    </row>
    <row r="57" spans="1:9" x14ac:dyDescent="0.25">
      <c r="C57" s="110"/>
      <c r="G57" s="81"/>
      <c r="H57" s="81"/>
      <c r="I57" s="81"/>
    </row>
    <row r="58" spans="1:9" s="98" customFormat="1" ht="15.75" customHeight="1" x14ac:dyDescent="0.25">
      <c r="A58" s="99" t="s">
        <v>83</v>
      </c>
      <c r="B58" s="88">
        <f>SUM(B59:B60)</f>
        <v>117800</v>
      </c>
      <c r="C58" s="88">
        <f>SUM(C59:C60)</f>
        <v>0</v>
      </c>
      <c r="D58" s="89">
        <f t="shared" ref="D58:D60" si="6">B58-C58</f>
        <v>117800</v>
      </c>
      <c r="E58" s="116" t="str">
        <f t="shared" si="4"/>
        <v>-</v>
      </c>
      <c r="F58" s="103" t="s">
        <v>84</v>
      </c>
      <c r="G58" s="100">
        <f>VstupyUPJS!B25</f>
        <v>117800</v>
      </c>
      <c r="H58" s="100">
        <f>B58-G58</f>
        <v>0</v>
      </c>
      <c r="I58" s="101"/>
    </row>
    <row r="59" spans="1:9" x14ac:dyDescent="0.25">
      <c r="A59" s="93" t="s">
        <v>85</v>
      </c>
      <c r="B59" s="89">
        <v>73000</v>
      </c>
      <c r="C59" s="111"/>
      <c r="D59" s="89">
        <f t="shared" si="6"/>
        <v>73000</v>
      </c>
      <c r="E59" s="116" t="str">
        <f t="shared" si="4"/>
        <v>-</v>
      </c>
      <c r="F59" s="104" t="s">
        <v>86</v>
      </c>
    </row>
    <row r="60" spans="1:9" ht="28.5" x14ac:dyDescent="0.25">
      <c r="A60" s="112" t="s">
        <v>87</v>
      </c>
      <c r="B60" s="89">
        <v>44800</v>
      </c>
      <c r="C60" s="111"/>
      <c r="D60" s="89">
        <f t="shared" si="6"/>
        <v>44800</v>
      </c>
      <c r="E60" s="116" t="str">
        <f t="shared" si="4"/>
        <v>-</v>
      </c>
      <c r="F60" s="104" t="s">
        <v>88</v>
      </c>
    </row>
    <row r="61" spans="1:9" x14ac:dyDescent="0.25">
      <c r="C61" s="110"/>
      <c r="G61" s="81"/>
      <c r="H61" s="81"/>
      <c r="I61" s="81"/>
    </row>
    <row r="62" spans="1:9" s="98" customFormat="1" ht="15.75" customHeight="1" x14ac:dyDescent="0.25">
      <c r="A62" s="107" t="s">
        <v>89</v>
      </c>
      <c r="B62" s="88">
        <f>SUM(B67,B63)</f>
        <v>2459489</v>
      </c>
      <c r="C62" s="88">
        <f>SUM(C67,C63)</f>
        <v>2582292</v>
      </c>
      <c r="D62" s="89">
        <f t="shared" ref="D62:D73" si="7">B62-C62</f>
        <v>-122803</v>
      </c>
      <c r="E62" s="116">
        <f t="shared" ref="E62:E73" si="8">IFERROR(B62/C62,"-")</f>
        <v>0.95244418524318708</v>
      </c>
      <c r="F62" s="103" t="s">
        <v>90</v>
      </c>
      <c r="G62" s="100">
        <f>VstupyUPJS!B28</f>
        <v>2459489</v>
      </c>
      <c r="H62" s="100">
        <f>B62-G62</f>
        <v>0</v>
      </c>
      <c r="I62" s="101"/>
    </row>
    <row r="63" spans="1:9" s="98" customFormat="1" ht="15.75" customHeight="1" x14ac:dyDescent="0.25">
      <c r="A63" s="107" t="s">
        <v>91</v>
      </c>
      <c r="B63" s="102">
        <f>SUM(B64:B66)</f>
        <v>756633</v>
      </c>
      <c r="C63" s="102">
        <f>SUM(C64:C66)</f>
        <v>576278</v>
      </c>
      <c r="D63" s="89">
        <f t="shared" si="7"/>
        <v>180355</v>
      </c>
      <c r="E63" s="116">
        <f t="shared" si="8"/>
        <v>1.3129652702341579</v>
      </c>
      <c r="F63" s="103"/>
      <c r="G63" s="100"/>
      <c r="H63" s="101"/>
      <c r="I63" s="101"/>
    </row>
    <row r="64" spans="1:9" ht="15.75" customHeight="1" x14ac:dyDescent="0.25">
      <c r="A64" s="94" t="s">
        <v>92</v>
      </c>
      <c r="B64" s="89">
        <f>VstupyUPJS!B30</f>
        <v>183883</v>
      </c>
      <c r="C64" s="114">
        <v>240978</v>
      </c>
      <c r="D64" s="89">
        <f t="shared" si="7"/>
        <v>-57095</v>
      </c>
      <c r="E64" s="116">
        <f t="shared" si="8"/>
        <v>0.76306965781108649</v>
      </c>
      <c r="F64" s="104" t="s">
        <v>93</v>
      </c>
      <c r="G64" s="81"/>
      <c r="H64" s="81"/>
      <c r="I64" s="81"/>
    </row>
    <row r="65" spans="1:9" ht="15.75" customHeight="1" x14ac:dyDescent="0.25">
      <c r="A65" s="94" t="s">
        <v>94</v>
      </c>
      <c r="B65" s="89">
        <f>VstupyUPJS!B31</f>
        <v>232800</v>
      </c>
      <c r="C65" s="114">
        <v>0</v>
      </c>
      <c r="D65" s="89">
        <f t="shared" si="7"/>
        <v>232800</v>
      </c>
      <c r="E65" s="116" t="str">
        <f t="shared" si="8"/>
        <v>-</v>
      </c>
      <c r="F65" s="104" t="s">
        <v>95</v>
      </c>
      <c r="G65" s="81"/>
      <c r="H65" s="81"/>
      <c r="I65" s="81"/>
    </row>
    <row r="66" spans="1:9" ht="15.75" customHeight="1" x14ac:dyDescent="0.25">
      <c r="A66" s="94" t="s">
        <v>96</v>
      </c>
      <c r="B66" s="89">
        <f>VstupyUPJS!B32</f>
        <v>339950</v>
      </c>
      <c r="C66" s="114">
        <v>335300</v>
      </c>
      <c r="D66" s="89">
        <f t="shared" si="7"/>
        <v>4650</v>
      </c>
      <c r="E66" s="116">
        <f t="shared" si="8"/>
        <v>1.0138681777512675</v>
      </c>
      <c r="F66" s="104" t="s">
        <v>97</v>
      </c>
      <c r="G66" s="81"/>
      <c r="H66" s="81"/>
      <c r="I66" s="81"/>
    </row>
    <row r="67" spans="1:9" s="98" customFormat="1" ht="15.75" customHeight="1" x14ac:dyDescent="0.25">
      <c r="A67" s="107" t="s">
        <v>98</v>
      </c>
      <c r="B67" s="102">
        <f>SUM(B68:B73)</f>
        <v>1702856</v>
      </c>
      <c r="C67" s="115">
        <f>SUM(C68:C73)</f>
        <v>2006014</v>
      </c>
      <c r="D67" s="89">
        <f t="shared" si="7"/>
        <v>-303158</v>
      </c>
      <c r="E67" s="116">
        <f t="shared" si="8"/>
        <v>0.84887543157724721</v>
      </c>
      <c r="F67" s="103"/>
      <c r="G67" s="100"/>
      <c r="H67" s="101"/>
      <c r="I67" s="101"/>
    </row>
    <row r="68" spans="1:9" ht="15.75" customHeight="1" x14ac:dyDescent="0.25">
      <c r="A68" s="93" t="s">
        <v>99</v>
      </c>
      <c r="B68" s="89">
        <v>761001</v>
      </c>
      <c r="C68" s="114">
        <v>614468</v>
      </c>
      <c r="D68" s="89">
        <f t="shared" si="7"/>
        <v>146533</v>
      </c>
      <c r="E68" s="116">
        <f t="shared" si="8"/>
        <v>1.2384713280431203</v>
      </c>
      <c r="F68" s="104" t="s">
        <v>100</v>
      </c>
      <c r="G68" s="81"/>
      <c r="H68" s="81"/>
      <c r="I68" s="81"/>
    </row>
    <row r="69" spans="1:9" ht="15.75" customHeight="1" x14ac:dyDescent="0.25">
      <c r="A69" s="94" t="s">
        <v>101</v>
      </c>
      <c r="B69" s="89">
        <v>275483</v>
      </c>
      <c r="C69" s="114">
        <v>222438</v>
      </c>
      <c r="D69" s="89">
        <f t="shared" si="7"/>
        <v>53045</v>
      </c>
      <c r="E69" s="116">
        <f t="shared" si="8"/>
        <v>1.238470944712684</v>
      </c>
      <c r="F69" s="104" t="s">
        <v>102</v>
      </c>
      <c r="G69" s="81"/>
      <c r="H69" s="81"/>
      <c r="I69" s="81"/>
    </row>
    <row r="70" spans="1:9" ht="15.75" customHeight="1" x14ac:dyDescent="0.25">
      <c r="A70" s="94" t="s">
        <v>103</v>
      </c>
      <c r="B70" s="89">
        <v>497530</v>
      </c>
      <c r="C70" s="114">
        <v>499730</v>
      </c>
      <c r="D70" s="89">
        <f t="shared" si="7"/>
        <v>-2200</v>
      </c>
      <c r="E70" s="116">
        <f t="shared" si="8"/>
        <v>0.99559762271626684</v>
      </c>
      <c r="F70" s="104" t="s">
        <v>104</v>
      </c>
      <c r="G70" s="81"/>
      <c r="H70" s="81"/>
      <c r="I70" s="81"/>
    </row>
    <row r="71" spans="1:9" ht="15.75" customHeight="1" x14ac:dyDescent="0.25">
      <c r="A71" s="94" t="s">
        <v>105</v>
      </c>
      <c r="B71" s="89">
        <v>107965</v>
      </c>
      <c r="C71" s="114">
        <v>609120</v>
      </c>
      <c r="D71" s="89">
        <f t="shared" si="7"/>
        <v>-501155</v>
      </c>
      <c r="E71" s="116">
        <f t="shared" si="8"/>
        <v>0.17724750459679536</v>
      </c>
      <c r="F71" s="104" t="s">
        <v>106</v>
      </c>
      <c r="G71" s="81"/>
      <c r="H71" s="81"/>
      <c r="I71" s="81"/>
    </row>
    <row r="72" spans="1:9" ht="15.75" customHeight="1" x14ac:dyDescent="0.25">
      <c r="A72" s="94" t="s">
        <v>107</v>
      </c>
      <c r="B72" s="89">
        <v>36711</v>
      </c>
      <c r="C72" s="114">
        <v>36532</v>
      </c>
      <c r="D72" s="89">
        <f t="shared" si="7"/>
        <v>179</v>
      </c>
      <c r="E72" s="116">
        <f t="shared" si="8"/>
        <v>1.0048998138618197</v>
      </c>
      <c r="F72" s="104" t="s">
        <v>108</v>
      </c>
      <c r="G72" s="81"/>
      <c r="H72" s="81"/>
      <c r="I72" s="81"/>
    </row>
    <row r="73" spans="1:9" ht="15.75" customHeight="1" x14ac:dyDescent="0.25">
      <c r="A73" s="94" t="s">
        <v>109</v>
      </c>
      <c r="B73" s="89">
        <v>24166</v>
      </c>
      <c r="C73" s="114">
        <v>23726</v>
      </c>
      <c r="D73" s="89">
        <f t="shared" si="7"/>
        <v>440</v>
      </c>
      <c r="E73" s="116">
        <f t="shared" si="8"/>
        <v>1.0185450560566467</v>
      </c>
      <c r="F73" s="104" t="s">
        <v>110</v>
      </c>
      <c r="G73" s="81"/>
      <c r="H73" s="81"/>
      <c r="I73" s="81"/>
    </row>
    <row r="75" spans="1:9" x14ac:dyDescent="0.25">
      <c r="C75" s="84"/>
    </row>
  </sheetData>
  <mergeCells count="2">
    <mergeCell ref="C51:C52"/>
    <mergeCell ref="A5:D5"/>
  </mergeCells>
  <conditionalFormatting sqref="D7:D20 D27:D56">
    <cfRule type="cellIs" dxfId="44" priority="41" operator="greaterThan">
      <formula>0</formula>
    </cfRule>
    <cfRule type="cellIs" dxfId="43" priority="42" operator="lessThan">
      <formula>0</formula>
    </cfRule>
  </conditionalFormatting>
  <conditionalFormatting sqref="D23">
    <cfRule type="cellIs" dxfId="42" priority="145" operator="greaterThan">
      <formula>0</formula>
    </cfRule>
    <cfRule type="cellIs" dxfId="41" priority="146" operator="lessThan">
      <formula>0</formula>
    </cfRule>
  </conditionalFormatting>
  <conditionalFormatting sqref="D58:D60">
    <cfRule type="cellIs" dxfId="40" priority="29" operator="greaterThan">
      <formula>0</formula>
    </cfRule>
    <cfRule type="cellIs" dxfId="39" priority="30" operator="lessThan">
      <formula>0</formula>
    </cfRule>
  </conditionalFormatting>
  <conditionalFormatting sqref="D62:D73">
    <cfRule type="cellIs" dxfId="38" priority="7" operator="greaterThan">
      <formula>0</formula>
    </cfRule>
    <cfRule type="cellIs" dxfId="37" priority="8" operator="lessThan">
      <formula>0</formula>
    </cfRule>
  </conditionalFormatting>
  <conditionalFormatting sqref="E7:E20 E27:E56">
    <cfRule type="cellIs" dxfId="36" priority="35" operator="lessThan">
      <formula>1</formula>
    </cfRule>
    <cfRule type="cellIs" dxfId="35" priority="36" operator="greaterThan">
      <formula>1</formula>
    </cfRule>
  </conditionalFormatting>
  <conditionalFormatting sqref="E58:E60">
    <cfRule type="cellIs" dxfId="34" priority="15" operator="lessThan">
      <formula>1</formula>
    </cfRule>
    <cfRule type="cellIs" dxfId="33" priority="16" operator="greaterThan">
      <formula>1</formula>
    </cfRule>
  </conditionalFormatting>
  <conditionalFormatting sqref="E62:E73">
    <cfRule type="cellIs" dxfId="32" priority="1" operator="lessThan">
      <formula>1</formula>
    </cfRule>
    <cfRule type="cellIs" dxfId="31" priority="2" operator="greaterThan">
      <formula>1</formula>
    </cfRule>
  </conditionalFormatting>
  <pageMargins left="0.31496062992125984" right="0.31496062992125984" top="0.74803149606299213" bottom="0.55118110236220474" header="0.31496062992125984" footer="0.31496062992125984"/>
  <pageSetup paperSize="8" scale="73" fitToHeight="0" orientation="landscape" r:id="rId1"/>
  <headerFooter scaleWithDoc="0">
    <oddHeader>&amp;R&amp;A</oddHeader>
  </headerFooter>
  <ignoredErrors>
    <ignoredError sqref="C14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22C2-0B3F-49A9-A82C-352C859A0475}">
  <sheetPr>
    <pageSetUpPr fitToPage="1"/>
  </sheetPr>
  <dimension ref="A1:I15"/>
  <sheetViews>
    <sheetView view="pageBreakPreview" zoomScale="60" zoomScaleNormal="100" workbookViewId="0">
      <selection activeCell="C2" sqref="C2"/>
    </sheetView>
  </sheetViews>
  <sheetFormatPr defaultColWidth="8.75" defaultRowHeight="15.75" x14ac:dyDescent="0.25"/>
  <cols>
    <col min="1" max="1" width="11" customWidth="1"/>
    <col min="2" max="2" width="14.125" customWidth="1"/>
    <col min="3" max="3" width="13" bestFit="1" customWidth="1"/>
    <col min="4" max="4" width="15.5" customWidth="1"/>
    <col min="5" max="5" width="13" customWidth="1"/>
    <col min="6" max="6" width="15" customWidth="1"/>
    <col min="7" max="7" width="13" bestFit="1" customWidth="1"/>
    <col min="8" max="8" width="11.5" bestFit="1" customWidth="1"/>
    <col min="9" max="9" width="5.75" bestFit="1" customWidth="1"/>
  </cols>
  <sheetData>
    <row r="1" spans="1:9" x14ac:dyDescent="0.25">
      <c r="B1" s="477" t="s">
        <v>450</v>
      </c>
      <c r="C1" s="477"/>
      <c r="F1" s="476">
        <v>1.3</v>
      </c>
    </row>
    <row r="2" spans="1:9" s="489" customFormat="1" ht="47.25" x14ac:dyDescent="0.25">
      <c r="A2" s="485" t="s">
        <v>460</v>
      </c>
      <c r="B2" s="485" t="s">
        <v>454</v>
      </c>
      <c r="C2" s="486" t="s">
        <v>453</v>
      </c>
      <c r="D2" s="486" t="s">
        <v>455</v>
      </c>
      <c r="E2" s="485" t="s">
        <v>456</v>
      </c>
      <c r="F2" s="487" t="s">
        <v>457</v>
      </c>
      <c r="G2" s="488" t="s">
        <v>451</v>
      </c>
      <c r="H2" s="488" t="s">
        <v>452</v>
      </c>
    </row>
    <row r="3" spans="1:9" x14ac:dyDescent="0.25">
      <c r="A3" s="482" t="s">
        <v>22</v>
      </c>
      <c r="B3" s="481">
        <v>318280.64</v>
      </c>
      <c r="C3" s="481">
        <f>B3/1.07</f>
        <v>297458.54205607477</v>
      </c>
      <c r="D3" s="481">
        <f>C3/1.07</f>
        <v>277998.63743558386</v>
      </c>
      <c r="E3" s="481">
        <f>(B3-C3)*12+(C3-D3)*8</f>
        <v>405544.41229103017</v>
      </c>
      <c r="F3" s="483">
        <f>E3*$F$1</f>
        <v>527207.73597833922</v>
      </c>
      <c r="G3" s="484">
        <f>ROUND($F3*G$13,0)</f>
        <v>475919</v>
      </c>
      <c r="H3" s="484">
        <f>ROUND($F3*H$13,0)</f>
        <v>51289</v>
      </c>
      <c r="I3" s="478"/>
    </row>
    <row r="4" spans="1:9" x14ac:dyDescent="0.25">
      <c r="A4" s="474" t="s">
        <v>166</v>
      </c>
      <c r="B4" s="481">
        <v>1027288.67</v>
      </c>
      <c r="C4" s="481">
        <f t="shared" ref="C4:D10" si="0">B4/1.07</f>
        <v>960082.86915887846</v>
      </c>
      <c r="D4" s="481">
        <f t="shared" si="0"/>
        <v>897273.70949427888</v>
      </c>
      <c r="E4" s="481">
        <f t="shared" ref="E4:E10" si="1">(B4-C4)*12+(C4-D4)*8</f>
        <v>1308942.8874102556</v>
      </c>
      <c r="F4" s="483">
        <f t="shared" ref="F4:F10" si="2">E4*$F$1</f>
        <v>1701625.7536333324</v>
      </c>
      <c r="G4" s="484">
        <f t="shared" ref="G4:H10" si="3">ROUND($F4*G$13,0)</f>
        <v>1536084</v>
      </c>
      <c r="H4" s="484">
        <f t="shared" si="3"/>
        <v>165542</v>
      </c>
      <c r="I4" s="478"/>
    </row>
    <row r="5" spans="1:9" x14ac:dyDescent="0.25">
      <c r="A5" s="474" t="s">
        <v>167</v>
      </c>
      <c r="B5" s="481">
        <v>471544.63</v>
      </c>
      <c r="C5" s="481">
        <f t="shared" si="0"/>
        <v>440695.91588785045</v>
      </c>
      <c r="D5" s="481">
        <f t="shared" si="0"/>
        <v>411865.34195126209</v>
      </c>
      <c r="E5" s="481">
        <f t="shared" si="1"/>
        <v>600829.16083850153</v>
      </c>
      <c r="F5" s="483">
        <f t="shared" si="2"/>
        <v>781077.90909005201</v>
      </c>
      <c r="G5" s="484">
        <f t="shared" si="3"/>
        <v>705091</v>
      </c>
      <c r="H5" s="484">
        <f t="shared" si="3"/>
        <v>75987</v>
      </c>
      <c r="I5" s="478"/>
    </row>
    <row r="6" spans="1:9" x14ac:dyDescent="0.25">
      <c r="A6" s="474" t="s">
        <v>168</v>
      </c>
      <c r="B6" s="481">
        <v>150392.82999999999</v>
      </c>
      <c r="C6" s="481">
        <f t="shared" si="0"/>
        <v>140554.04672897194</v>
      </c>
      <c r="D6" s="481">
        <f t="shared" si="0"/>
        <v>131358.92217660928</v>
      </c>
      <c r="E6" s="481">
        <f t="shared" si="1"/>
        <v>191626.39567123784</v>
      </c>
      <c r="F6" s="483">
        <f t="shared" si="2"/>
        <v>249114.31437260919</v>
      </c>
      <c r="G6" s="484">
        <f t="shared" si="3"/>
        <v>224879</v>
      </c>
      <c r="H6" s="484">
        <f t="shared" si="3"/>
        <v>24235</v>
      </c>
      <c r="I6" s="478"/>
    </row>
    <row r="7" spans="1:9" x14ac:dyDescent="0.25">
      <c r="A7" s="474" t="s">
        <v>169</v>
      </c>
      <c r="B7" s="481">
        <v>98169.4</v>
      </c>
      <c r="C7" s="481">
        <f t="shared" si="0"/>
        <v>91747.102803738308</v>
      </c>
      <c r="D7" s="481">
        <f t="shared" si="0"/>
        <v>85744.955891344202</v>
      </c>
      <c r="E7" s="481">
        <f t="shared" si="1"/>
        <v>125084.74165429309</v>
      </c>
      <c r="F7" s="483">
        <f t="shared" si="2"/>
        <v>162610.16415058103</v>
      </c>
      <c r="G7" s="484">
        <f t="shared" si="3"/>
        <v>146791</v>
      </c>
      <c r="H7" s="484">
        <f t="shared" si="3"/>
        <v>15819</v>
      </c>
      <c r="I7" s="478"/>
    </row>
    <row r="8" spans="1:9" x14ac:dyDescent="0.25">
      <c r="A8" s="482" t="s">
        <v>170</v>
      </c>
      <c r="B8" s="481">
        <v>274173.49</v>
      </c>
      <c r="C8" s="481">
        <f t="shared" si="0"/>
        <v>256236.90654205607</v>
      </c>
      <c r="D8" s="481">
        <f t="shared" si="0"/>
        <v>239473.74443182809</v>
      </c>
      <c r="E8" s="481">
        <f t="shared" si="1"/>
        <v>349344.2983771509</v>
      </c>
      <c r="F8" s="483">
        <f t="shared" si="2"/>
        <v>454147.58789029618</v>
      </c>
      <c r="G8" s="484">
        <f t="shared" si="3"/>
        <v>409966</v>
      </c>
      <c r="H8" s="484">
        <f t="shared" si="3"/>
        <v>44181</v>
      </c>
      <c r="I8" s="478"/>
    </row>
    <row r="9" spans="1:9" x14ac:dyDescent="0.25">
      <c r="A9" s="482" t="s">
        <v>0</v>
      </c>
      <c r="B9" s="481">
        <v>33636</v>
      </c>
      <c r="C9" s="481">
        <f t="shared" si="0"/>
        <v>31435.514018691589</v>
      </c>
      <c r="D9" s="481">
        <f t="shared" si="0"/>
        <v>29378.985064197746</v>
      </c>
      <c r="E9" s="481">
        <f t="shared" si="1"/>
        <v>42858.063411651674</v>
      </c>
      <c r="F9" s="483">
        <f t="shared" si="2"/>
        <v>55715.482435147176</v>
      </c>
      <c r="G9" s="484">
        <f t="shared" si="3"/>
        <v>50295</v>
      </c>
      <c r="H9" s="484">
        <f t="shared" si="3"/>
        <v>5420</v>
      </c>
      <c r="I9" s="478"/>
    </row>
    <row r="10" spans="1:9" x14ac:dyDescent="0.25">
      <c r="A10" s="482" t="s">
        <v>171</v>
      </c>
      <c r="B10" s="481">
        <v>46682</v>
      </c>
      <c r="C10" s="481">
        <f t="shared" si="0"/>
        <v>43628.037383177565</v>
      </c>
      <c r="D10" s="481">
        <f t="shared" si="0"/>
        <v>40773.866713250056</v>
      </c>
      <c r="E10" s="481">
        <f t="shared" si="1"/>
        <v>59480.916761289292</v>
      </c>
      <c r="F10" s="483">
        <f t="shared" si="2"/>
        <v>77325.191789676086</v>
      </c>
      <c r="G10" s="484">
        <f t="shared" si="3"/>
        <v>69803</v>
      </c>
      <c r="H10" s="484">
        <f t="shared" si="3"/>
        <v>7523</v>
      </c>
      <c r="I10" s="478"/>
    </row>
    <row r="11" spans="1:9" x14ac:dyDescent="0.25">
      <c r="A11" s="482" t="s">
        <v>208</v>
      </c>
      <c r="B11" s="481">
        <f>SUM(B3:B10)</f>
        <v>2420167.66</v>
      </c>
      <c r="C11" s="481">
        <f t="shared" ref="C11:F11" si="4">SUM(C3:C10)</f>
        <v>2261838.9345794395</v>
      </c>
      <c r="D11" s="481">
        <f t="shared" si="4"/>
        <v>2113868.1631583543</v>
      </c>
      <c r="E11" s="481">
        <f t="shared" si="4"/>
        <v>3083710.8764154096</v>
      </c>
      <c r="F11" s="483">
        <f t="shared" si="4"/>
        <v>4008824.1393400338</v>
      </c>
      <c r="G11" s="484">
        <f>SUM(G3:G10)</f>
        <v>3618828</v>
      </c>
      <c r="H11" s="484">
        <f>SUM(H3:H10)</f>
        <v>389996</v>
      </c>
      <c r="I11" s="478"/>
    </row>
    <row r="12" spans="1:9" x14ac:dyDescent="0.25">
      <c r="G12" s="480">
        <f>VstupySR!B10</f>
        <v>4764808</v>
      </c>
      <c r="H12" s="480">
        <f>VstupySR!B16</f>
        <v>513497</v>
      </c>
      <c r="I12" t="s">
        <v>432</v>
      </c>
    </row>
    <row r="13" spans="1:9" x14ac:dyDescent="0.25">
      <c r="G13">
        <f>G12/SUM($G$12:$H$12)</f>
        <v>0.90271554978350055</v>
      </c>
      <c r="H13">
        <f>H12/SUM($G$12:$H$12)</f>
        <v>9.7284450216499424E-2</v>
      </c>
      <c r="I13" t="s">
        <v>458</v>
      </c>
    </row>
    <row r="15" spans="1:9" x14ac:dyDescent="0.25">
      <c r="G15" s="479">
        <f>G12-G11</f>
        <v>1145980</v>
      </c>
      <c r="H15" s="479">
        <f>H12-H11</f>
        <v>123501</v>
      </c>
      <c r="I15" t="s">
        <v>459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43"/>
  <sheetViews>
    <sheetView view="pageBreakPreview" zoomScale="60" zoomScaleNormal="100" workbookViewId="0">
      <pane xSplit="1" ySplit="2" topLeftCell="B3" activePane="bottomRight" state="frozen"/>
      <selection pane="topRight" activeCell="B38" sqref="B38"/>
      <selection pane="bottomLeft" activeCell="B38" sqref="B38"/>
      <selection pane="bottomRight" activeCell="U3" sqref="U3:U11"/>
    </sheetView>
  </sheetViews>
  <sheetFormatPr defaultColWidth="9" defaultRowHeight="15" x14ac:dyDescent="0.25"/>
  <cols>
    <col min="1" max="1" width="14.375" style="8" bestFit="1" customWidth="1"/>
    <col min="2" max="3" width="14.625" style="8" customWidth="1"/>
    <col min="4" max="4" width="13.375" style="8" bestFit="1" customWidth="1"/>
    <col min="5" max="5" width="15.125" style="8" customWidth="1"/>
    <col min="6" max="9" width="13" style="8" bestFit="1" customWidth="1"/>
    <col min="10" max="10" width="13.625" style="8" bestFit="1" customWidth="1"/>
    <col min="11" max="11" width="11.75" style="8" bestFit="1" customWidth="1"/>
    <col min="12" max="12" width="13" style="8" bestFit="1" customWidth="1"/>
    <col min="13" max="13" width="12.375" style="8" bestFit="1" customWidth="1"/>
    <col min="14" max="15" width="13" style="8" bestFit="1" customWidth="1"/>
    <col min="16" max="16" width="13.375" style="8" bestFit="1" customWidth="1"/>
    <col min="17" max="17" width="13" style="8" bestFit="1" customWidth="1"/>
    <col min="18" max="18" width="11.75" style="8" bestFit="1" customWidth="1"/>
    <col min="19" max="19" width="11.75" style="8" customWidth="1"/>
    <col min="20" max="20" width="13.375" style="8" customWidth="1"/>
    <col min="21" max="21" width="12.625" style="8" customWidth="1"/>
    <col min="22" max="22" width="11.375" style="370" customWidth="1"/>
    <col min="23" max="16384" width="9" style="371"/>
  </cols>
  <sheetData>
    <row r="1" spans="1:23" ht="41.25" customHeight="1" thickBot="1" x14ac:dyDescent="0.3">
      <c r="A1" s="582" t="s">
        <v>161</v>
      </c>
      <c r="B1" s="592" t="s">
        <v>162</v>
      </c>
      <c r="C1" s="593"/>
      <c r="D1" s="593"/>
      <c r="E1" s="594"/>
      <c r="F1" s="595" t="s">
        <v>466</v>
      </c>
      <c r="G1" s="596"/>
      <c r="H1" s="584" t="s">
        <v>6</v>
      </c>
      <c r="I1" s="585"/>
      <c r="J1" s="586"/>
      <c r="K1" s="587" t="s">
        <v>467</v>
      </c>
      <c r="L1" s="588"/>
      <c r="M1" s="589" t="s">
        <v>443</v>
      </c>
      <c r="N1" s="590"/>
      <c r="O1" s="591"/>
      <c r="P1" s="592" t="s">
        <v>446</v>
      </c>
      <c r="Q1" s="593"/>
      <c r="R1" s="593"/>
      <c r="S1" s="594"/>
      <c r="T1" s="509"/>
      <c r="U1" s="570" t="s">
        <v>444</v>
      </c>
      <c r="V1" s="571"/>
    </row>
    <row r="2" spans="1:23" ht="15.75" thickBot="1" x14ac:dyDescent="0.3">
      <c r="A2" s="583"/>
      <c r="B2" s="510" t="s">
        <v>164</v>
      </c>
      <c r="C2" s="511" t="s">
        <v>165</v>
      </c>
      <c r="D2" s="512" t="s">
        <v>421</v>
      </c>
      <c r="E2" s="513" t="s">
        <v>163</v>
      </c>
      <c r="F2" s="547" t="s">
        <v>464</v>
      </c>
      <c r="G2" s="548" t="s">
        <v>463</v>
      </c>
      <c r="H2" s="510" t="s">
        <v>164</v>
      </c>
      <c r="I2" s="511" t="s">
        <v>165</v>
      </c>
      <c r="J2" s="513" t="s">
        <v>163</v>
      </c>
      <c r="K2" s="516" t="s">
        <v>422</v>
      </c>
      <c r="L2" s="517" t="s">
        <v>178</v>
      </c>
      <c r="M2" s="506" t="s">
        <v>164</v>
      </c>
      <c r="N2" s="507" t="s">
        <v>165</v>
      </c>
      <c r="O2" s="508" t="s">
        <v>163</v>
      </c>
      <c r="P2" s="510" t="s">
        <v>164</v>
      </c>
      <c r="Q2" s="511" t="s">
        <v>165</v>
      </c>
      <c r="R2" s="512" t="s">
        <v>421</v>
      </c>
      <c r="S2" s="512" t="s">
        <v>442</v>
      </c>
      <c r="T2" s="513" t="s">
        <v>163</v>
      </c>
      <c r="U2" s="516" t="s">
        <v>422</v>
      </c>
      <c r="V2" s="517" t="s">
        <v>178</v>
      </c>
    </row>
    <row r="3" spans="1:23" x14ac:dyDescent="0.25">
      <c r="A3" s="520" t="s">
        <v>22</v>
      </c>
      <c r="B3" s="326">
        <f>'07711-mzdy'!E9</f>
        <v>1979549</v>
      </c>
      <c r="C3" s="324">
        <f>'07712-mzdy'!E3</f>
        <v>1288381</v>
      </c>
      <c r="D3" s="369">
        <f>SUM(B3:C3)/SUM($B$12:$C$12)*VstupySR!$B$9</f>
        <v>796952.48761346319</v>
      </c>
      <c r="E3" s="327">
        <f>SUM(B3:D3)</f>
        <v>4064882.4876134633</v>
      </c>
      <c r="F3" s="549"/>
      <c r="G3" s="550">
        <f>SUM(E3:F3)</f>
        <v>4064882.4876134633</v>
      </c>
      <c r="H3" s="326">
        <v>2757560</v>
      </c>
      <c r="I3" s="324">
        <v>1031722</v>
      </c>
      <c r="J3" s="330">
        <f>SUM(H3:I3)</f>
        <v>3789282</v>
      </c>
      <c r="K3" s="332">
        <f>G3-J3</f>
        <v>275600.48761346331</v>
      </c>
      <c r="L3" s="333">
        <f>IFERROR(G3/J3,"-")</f>
        <v>1.072731585459584</v>
      </c>
      <c r="M3" s="541">
        <f>valorizacia!G3</f>
        <v>475919</v>
      </c>
      <c r="N3" s="542">
        <f>valorizacia!H3</f>
        <v>51289</v>
      </c>
      <c r="O3" s="505">
        <f>SUM(M3:N3)</f>
        <v>527208</v>
      </c>
      <c r="P3" s="326">
        <f>B3+F3+M3</f>
        <v>2455468</v>
      </c>
      <c r="Q3" s="324">
        <f>SUM(C3,N3)</f>
        <v>1339670</v>
      </c>
      <c r="R3" s="369">
        <f>$D3</f>
        <v>796952.48761346319</v>
      </c>
      <c r="S3" s="369">
        <f>E33</f>
        <v>0</v>
      </c>
      <c r="T3" s="327">
        <f>SUM(P3:S3)</f>
        <v>4592090.4876134628</v>
      </c>
      <c r="U3" s="332">
        <f>T3-J3</f>
        <v>802808.48761346284</v>
      </c>
      <c r="V3" s="333">
        <f>T3/J3</f>
        <v>1.2118629565214367</v>
      </c>
    </row>
    <row r="4" spans="1:23" x14ac:dyDescent="0.25">
      <c r="A4" s="458" t="s">
        <v>23</v>
      </c>
      <c r="B4" s="328">
        <f>'07711-mzdy'!E10</f>
        <v>806194</v>
      </c>
      <c r="C4" s="9">
        <f>'07712-mzdy'!E4</f>
        <v>524708</v>
      </c>
      <c r="D4" s="369">
        <f>SUM(B4:C4)/SUM($B$12:$C$12)*VstupySR!$B$9</f>
        <v>324568.04756213672</v>
      </c>
      <c r="E4" s="327">
        <f t="shared" ref="E4:E11" si="0">SUM(B4:D4)</f>
        <v>1655470.0475621368</v>
      </c>
      <c r="F4" s="549"/>
      <c r="G4" s="550">
        <f t="shared" ref="G4:G11" si="1">SUM(E4:F4)</f>
        <v>1655470.0475621368</v>
      </c>
      <c r="H4" s="329">
        <v>476200</v>
      </c>
      <c r="I4" s="9">
        <v>125231.4</v>
      </c>
      <c r="J4" s="330">
        <f t="shared" ref="J4:J11" si="2">SUM(H4:I4)</f>
        <v>601431.4</v>
      </c>
      <c r="K4" s="332">
        <f t="shared" ref="K4:K11" si="3">G4-J4</f>
        <v>1054038.6475621369</v>
      </c>
      <c r="L4" s="333">
        <f t="shared" ref="L4:L11" si="4">IFERROR(G4/J4,"-")</f>
        <v>2.7525500789651764</v>
      </c>
      <c r="M4" s="543">
        <f>valorizacia!G15</f>
        <v>1145980</v>
      </c>
      <c r="N4" s="544">
        <f>valorizacia!H15</f>
        <v>123501</v>
      </c>
      <c r="O4" s="334">
        <f>SUM(M4:N4)</f>
        <v>1269481</v>
      </c>
      <c r="P4" s="326">
        <f>B4+F4+M4</f>
        <v>1952174</v>
      </c>
      <c r="Q4" s="324">
        <f t="shared" ref="Q4:Q11" si="5">SUM(C4,N4)</f>
        <v>648209</v>
      </c>
      <c r="R4" s="369">
        <f t="shared" ref="R4:R11" si="6">$D4</f>
        <v>324568.04756213672</v>
      </c>
      <c r="S4" s="369">
        <f>-E42</f>
        <v>-1061526</v>
      </c>
      <c r="T4" s="327">
        <f t="shared" ref="T4:T11" si="7">SUM(P4:S4)</f>
        <v>1863425.0475621368</v>
      </c>
      <c r="U4" s="332">
        <f t="shared" ref="U4:U11" si="8">T4-J4</f>
        <v>1261993.6475621369</v>
      </c>
      <c r="V4" s="333">
        <f t="shared" ref="V4:V11" si="9">T4/J4</f>
        <v>3.0983168613446801</v>
      </c>
    </row>
    <row r="5" spans="1:23" x14ac:dyDescent="0.25">
      <c r="A5" s="458" t="s">
        <v>166</v>
      </c>
      <c r="B5" s="329">
        <f>'07711-mzdy'!I43+'07711-mzdy'!D56</f>
        <v>7317890.4184999997</v>
      </c>
      <c r="C5" s="9">
        <f>'07712-mzdy'!K30</f>
        <v>3122517</v>
      </c>
      <c r="D5" s="369">
        <f>SUM(B5:C5)/SUM($B$12:$C$12)*VstupySR!$B$9</f>
        <v>2546109.8199385027</v>
      </c>
      <c r="E5" s="327">
        <f t="shared" si="0"/>
        <v>12986517.238438502</v>
      </c>
      <c r="F5" s="549">
        <f>-900000</f>
        <v>-900000</v>
      </c>
      <c r="G5" s="550">
        <f t="shared" si="1"/>
        <v>12086517.238438502</v>
      </c>
      <c r="H5" s="329">
        <v>7648901</v>
      </c>
      <c r="I5" s="9">
        <v>3619925</v>
      </c>
      <c r="J5" s="330">
        <f t="shared" si="2"/>
        <v>11268826</v>
      </c>
      <c r="K5" s="332">
        <f t="shared" si="3"/>
        <v>817691.23843850195</v>
      </c>
      <c r="L5" s="333">
        <f t="shared" si="4"/>
        <v>1.0725622383767841</v>
      </c>
      <c r="M5" s="543">
        <f>valorizacia!G4</f>
        <v>1536084</v>
      </c>
      <c r="N5" s="544">
        <f>valorizacia!H4</f>
        <v>165542</v>
      </c>
      <c r="O5" s="335">
        <f>SUM(M5:N5)</f>
        <v>1701626</v>
      </c>
      <c r="P5" s="326">
        <f t="shared" ref="P5:P11" si="10">B5+F5+M5</f>
        <v>7953974.4184999997</v>
      </c>
      <c r="Q5" s="324">
        <f t="shared" si="5"/>
        <v>3288059</v>
      </c>
      <c r="R5" s="369">
        <f t="shared" si="6"/>
        <v>2546109.8199385027</v>
      </c>
      <c r="S5" s="369">
        <f t="shared" ref="S5:S11" si="11">E35</f>
        <v>0</v>
      </c>
      <c r="T5" s="327">
        <f t="shared" si="7"/>
        <v>13788143.238438502</v>
      </c>
      <c r="U5" s="332">
        <f t="shared" si="8"/>
        <v>2519317.238438502</v>
      </c>
      <c r="V5" s="333">
        <f t="shared" si="9"/>
        <v>1.2235651911244794</v>
      </c>
      <c r="W5" s="472"/>
    </row>
    <row r="6" spans="1:23" x14ac:dyDescent="0.25">
      <c r="A6" s="458" t="s">
        <v>167</v>
      </c>
      <c r="B6" s="329">
        <f>'07711-mzdy'!I44+'07711-mzdy'!D57</f>
        <v>2779233.8231998999</v>
      </c>
      <c r="C6" s="9">
        <f>'07712-mzdy'!K31</f>
        <v>3513541</v>
      </c>
      <c r="D6" s="369">
        <f>SUM(B6:C6)/SUM($B$12:$C$12)*VstupySR!$B$9</f>
        <v>1534623.6147471126</v>
      </c>
      <c r="E6" s="327">
        <f t="shared" si="0"/>
        <v>7827398.4379470125</v>
      </c>
      <c r="F6" s="549">
        <v>-27000</v>
      </c>
      <c r="G6" s="550">
        <f t="shared" si="1"/>
        <v>7800398.4379470125</v>
      </c>
      <c r="H6" s="329">
        <v>2898321</v>
      </c>
      <c r="I6" s="9">
        <v>4400057</v>
      </c>
      <c r="J6" s="330">
        <f t="shared" si="2"/>
        <v>7298378</v>
      </c>
      <c r="K6" s="332">
        <f t="shared" si="3"/>
        <v>502020.43794701248</v>
      </c>
      <c r="L6" s="333">
        <f t="shared" si="4"/>
        <v>1.0687852065139696</v>
      </c>
      <c r="M6" s="543">
        <f>valorizacia!G5</f>
        <v>705091</v>
      </c>
      <c r="N6" s="544">
        <f>valorizacia!H5</f>
        <v>75987</v>
      </c>
      <c r="O6" s="335">
        <f>SUM(M6:N6)</f>
        <v>781078</v>
      </c>
      <c r="P6" s="326">
        <f t="shared" si="10"/>
        <v>3457324.8231998999</v>
      </c>
      <c r="Q6" s="324">
        <f t="shared" si="5"/>
        <v>3589528</v>
      </c>
      <c r="R6" s="369">
        <f t="shared" si="6"/>
        <v>1534623.6147471126</v>
      </c>
      <c r="S6" s="369">
        <f t="shared" si="11"/>
        <v>0</v>
      </c>
      <c r="T6" s="327">
        <f t="shared" si="7"/>
        <v>8581476.4379470125</v>
      </c>
      <c r="U6" s="332">
        <f t="shared" si="8"/>
        <v>1283098.4379470125</v>
      </c>
      <c r="V6" s="333">
        <f t="shared" si="9"/>
        <v>1.1758059719497966</v>
      </c>
      <c r="W6" s="472"/>
    </row>
    <row r="7" spans="1:23" x14ac:dyDescent="0.25">
      <c r="A7" s="458" t="s">
        <v>312</v>
      </c>
      <c r="B7" s="329">
        <f>'07711-mzdy'!I45+'07711-mzdy'!D58</f>
        <v>833981.83802561404</v>
      </c>
      <c r="C7" s="9">
        <f>'07712-mzdy'!K32</f>
        <v>444886</v>
      </c>
      <c r="D7" s="369">
        <f>SUM(B7:C7)/SUM($B$12:$C$12)*VstupySR!$B$9</f>
        <v>311878.43829071149</v>
      </c>
      <c r="E7" s="327">
        <f t="shared" si="0"/>
        <v>1590746.2763163256</v>
      </c>
      <c r="F7" s="549"/>
      <c r="G7" s="550">
        <f t="shared" si="1"/>
        <v>1590746.2763163256</v>
      </c>
      <c r="H7" s="329">
        <v>1698293</v>
      </c>
      <c r="I7" s="9">
        <v>350442</v>
      </c>
      <c r="J7" s="330">
        <f t="shared" si="2"/>
        <v>2048735</v>
      </c>
      <c r="K7" s="332">
        <f t="shared" si="3"/>
        <v>-457988.72368367435</v>
      </c>
      <c r="L7" s="333">
        <f t="shared" si="4"/>
        <v>0.77645292159128709</v>
      </c>
      <c r="M7" s="543">
        <f>valorizacia!G6</f>
        <v>224879</v>
      </c>
      <c r="N7" s="544">
        <f>valorizacia!H6</f>
        <v>24235</v>
      </c>
      <c r="O7" s="335">
        <f t="shared" ref="O7:O11" si="12">SUM(M7:N7)</f>
        <v>249114</v>
      </c>
      <c r="P7" s="326">
        <f t="shared" si="10"/>
        <v>1058860.8380256142</v>
      </c>
      <c r="Q7" s="324">
        <f t="shared" si="5"/>
        <v>469121</v>
      </c>
      <c r="R7" s="369">
        <f t="shared" si="6"/>
        <v>311878.43829071149</v>
      </c>
      <c r="S7" s="369">
        <f t="shared" si="11"/>
        <v>376039</v>
      </c>
      <c r="T7" s="327">
        <f t="shared" si="7"/>
        <v>2215899.2763163256</v>
      </c>
      <c r="U7" s="332">
        <f t="shared" si="8"/>
        <v>167164.27631632565</v>
      </c>
      <c r="V7" s="333">
        <f t="shared" si="9"/>
        <v>1.0815938988284604</v>
      </c>
    </row>
    <row r="8" spans="1:23" x14ac:dyDescent="0.25">
      <c r="A8" s="458" t="s">
        <v>169</v>
      </c>
      <c r="B8" s="329">
        <f>'07711-mzdy'!I46+'07711-mzdy'!D59</f>
        <v>429059.08978953096</v>
      </c>
      <c r="C8" s="9">
        <f>'07712-mzdy'!K33</f>
        <v>135095</v>
      </c>
      <c r="D8" s="369">
        <f>SUM(B8:C8)/SUM($B$12:$C$12)*VstupySR!$B$9</f>
        <v>137580.67194067064</v>
      </c>
      <c r="E8" s="327">
        <f t="shared" si="0"/>
        <v>701734.76173020154</v>
      </c>
      <c r="F8" s="549"/>
      <c r="G8" s="550">
        <f t="shared" si="1"/>
        <v>701734.76173020154</v>
      </c>
      <c r="H8" s="329">
        <v>1124606</v>
      </c>
      <c r="I8" s="9">
        <v>128386</v>
      </c>
      <c r="J8" s="330">
        <f t="shared" si="2"/>
        <v>1252992</v>
      </c>
      <c r="K8" s="332">
        <f t="shared" si="3"/>
        <v>-551257.23826979846</v>
      </c>
      <c r="L8" s="333">
        <f t="shared" si="4"/>
        <v>0.56004728021424044</v>
      </c>
      <c r="M8" s="543">
        <f>valorizacia!G7</f>
        <v>146791</v>
      </c>
      <c r="N8" s="544">
        <f>valorizacia!H7</f>
        <v>15819</v>
      </c>
      <c r="O8" s="335">
        <f t="shared" si="12"/>
        <v>162610</v>
      </c>
      <c r="P8" s="326">
        <f t="shared" si="10"/>
        <v>575850.08978953096</v>
      </c>
      <c r="Q8" s="324">
        <f t="shared" si="5"/>
        <v>150914</v>
      </c>
      <c r="R8" s="369">
        <f t="shared" si="6"/>
        <v>137580.67194067064</v>
      </c>
      <c r="S8" s="369">
        <f t="shared" si="11"/>
        <v>501138</v>
      </c>
      <c r="T8" s="327">
        <f t="shared" si="7"/>
        <v>1365482.7617302015</v>
      </c>
      <c r="U8" s="332">
        <f t="shared" si="8"/>
        <v>112490.76173020154</v>
      </c>
      <c r="V8" s="333">
        <f t="shared" si="9"/>
        <v>1.0897777174396976</v>
      </c>
    </row>
    <row r="9" spans="1:23" x14ac:dyDescent="0.25">
      <c r="A9" s="459" t="s">
        <v>170</v>
      </c>
      <c r="B9" s="329">
        <f>'07711-mzdy'!I47+'07711-mzdy'!D60</f>
        <v>1749183.7079124595</v>
      </c>
      <c r="C9" s="9">
        <f>'07712-mzdy'!K34</f>
        <v>1155760</v>
      </c>
      <c r="D9" s="369">
        <f>SUM(B9:C9)/SUM($B$12:$C$12)*VstupySR!$B$9</f>
        <v>708430.75414648186</v>
      </c>
      <c r="E9" s="327">
        <f t="shared" si="0"/>
        <v>3613374.4620589414</v>
      </c>
      <c r="F9" s="549">
        <v>-27000</v>
      </c>
      <c r="G9" s="550">
        <f t="shared" si="1"/>
        <v>3586374.4620589414</v>
      </c>
      <c r="H9" s="329">
        <v>2804627</v>
      </c>
      <c r="I9" s="9">
        <v>932784</v>
      </c>
      <c r="J9" s="330">
        <f t="shared" si="2"/>
        <v>3737411</v>
      </c>
      <c r="K9" s="332">
        <f t="shared" si="3"/>
        <v>-151036.53794105863</v>
      </c>
      <c r="L9" s="333">
        <f t="shared" si="4"/>
        <v>0.9595879238486057</v>
      </c>
      <c r="M9" s="543">
        <f>valorizacia!G8</f>
        <v>409966</v>
      </c>
      <c r="N9" s="544">
        <f>valorizacia!H8</f>
        <v>44181</v>
      </c>
      <c r="O9" s="335">
        <f t="shared" si="12"/>
        <v>454147</v>
      </c>
      <c r="P9" s="326">
        <f t="shared" si="10"/>
        <v>2132149.7079124595</v>
      </c>
      <c r="Q9" s="324">
        <f t="shared" si="5"/>
        <v>1199941</v>
      </c>
      <c r="R9" s="369">
        <f t="shared" si="6"/>
        <v>708430.75414648186</v>
      </c>
      <c r="S9" s="369">
        <f t="shared" si="11"/>
        <v>1540</v>
      </c>
      <c r="T9" s="327">
        <f t="shared" si="7"/>
        <v>4042061.4620589414</v>
      </c>
      <c r="U9" s="332">
        <f t="shared" si="8"/>
        <v>304650.46205894137</v>
      </c>
      <c r="V9" s="333">
        <f t="shared" si="9"/>
        <v>1.0815137703771251</v>
      </c>
      <c r="W9" s="472"/>
    </row>
    <row r="10" spans="1:23" x14ac:dyDescent="0.25">
      <c r="A10" s="459" t="s">
        <v>461</v>
      </c>
      <c r="B10" s="329">
        <f>'07711-mzdy'!I48+'07711-mzdy'!D61</f>
        <v>228787.22197023916</v>
      </c>
      <c r="C10" s="9">
        <f>'07712-mzdy'!K35</f>
        <v>81716</v>
      </c>
      <c r="D10" s="369">
        <f>SUM(B10:C10)/SUM($B$12:$C$12)*VstupySR!$B$9</f>
        <v>75722.648637265025</v>
      </c>
      <c r="E10" s="327">
        <f t="shared" si="0"/>
        <v>386225.87060750421</v>
      </c>
      <c r="F10" s="549"/>
      <c r="G10" s="550">
        <f t="shared" si="1"/>
        <v>386225.87060750421</v>
      </c>
      <c r="H10" s="329">
        <v>340369</v>
      </c>
      <c r="I10" s="9">
        <v>41875</v>
      </c>
      <c r="J10" s="330">
        <f t="shared" si="2"/>
        <v>382244</v>
      </c>
      <c r="K10" s="332">
        <f t="shared" si="3"/>
        <v>3981.8706075042137</v>
      </c>
      <c r="L10" s="333">
        <f t="shared" si="4"/>
        <v>1.0104170911969952</v>
      </c>
      <c r="M10" s="543">
        <f>valorizacia!G9</f>
        <v>50295</v>
      </c>
      <c r="N10" s="544">
        <f>valorizacia!H9</f>
        <v>5420</v>
      </c>
      <c r="O10" s="335">
        <f t="shared" si="12"/>
        <v>55715</v>
      </c>
      <c r="P10" s="326">
        <f t="shared" si="10"/>
        <v>279082.22197023919</v>
      </c>
      <c r="Q10" s="324">
        <f t="shared" si="5"/>
        <v>87136</v>
      </c>
      <c r="R10" s="369">
        <f t="shared" si="6"/>
        <v>75722.648637265025</v>
      </c>
      <c r="S10" s="369">
        <f t="shared" si="11"/>
        <v>0</v>
      </c>
      <c r="T10" s="327">
        <f t="shared" si="7"/>
        <v>441940.87060750421</v>
      </c>
      <c r="U10" s="332">
        <f t="shared" si="8"/>
        <v>59696.870607504214</v>
      </c>
      <c r="V10" s="333">
        <f t="shared" si="9"/>
        <v>1.156174774770838</v>
      </c>
    </row>
    <row r="11" spans="1:23" ht="15.75" thickBot="1" x14ac:dyDescent="0.3">
      <c r="A11" s="460" t="s">
        <v>171</v>
      </c>
      <c r="B11" s="463">
        <f>'07711-mzdy'!I49</f>
        <v>0</v>
      </c>
      <c r="C11" s="464">
        <f>'07712-mzdy'!K36</f>
        <v>227553</v>
      </c>
      <c r="D11" s="465">
        <f>SUM(B11:C11)/SUM($B$12:$C$12)*VstupySR!$B$9</f>
        <v>55493.517123655161</v>
      </c>
      <c r="E11" s="466">
        <f t="shared" si="0"/>
        <v>283046.51712365518</v>
      </c>
      <c r="F11" s="551"/>
      <c r="G11" s="552">
        <f t="shared" si="1"/>
        <v>283046.51712365518</v>
      </c>
      <c r="H11" s="463">
        <v>0</v>
      </c>
      <c r="I11" s="464">
        <v>485266.6</v>
      </c>
      <c r="J11" s="467">
        <f t="shared" si="2"/>
        <v>485266.6</v>
      </c>
      <c r="K11" s="518">
        <f t="shared" si="3"/>
        <v>-202220.08287634479</v>
      </c>
      <c r="L11" s="519">
        <f t="shared" si="4"/>
        <v>0.5832804423870408</v>
      </c>
      <c r="M11" s="545">
        <f>valorizacia!G10</f>
        <v>69803</v>
      </c>
      <c r="N11" s="546">
        <f>valorizacia!H10</f>
        <v>7523</v>
      </c>
      <c r="O11" s="462">
        <f t="shared" si="12"/>
        <v>77326</v>
      </c>
      <c r="P11" s="514">
        <f t="shared" si="10"/>
        <v>69803</v>
      </c>
      <c r="Q11" s="515">
        <f t="shared" si="5"/>
        <v>235076</v>
      </c>
      <c r="R11" s="465">
        <f t="shared" si="6"/>
        <v>55493.517123655161</v>
      </c>
      <c r="S11" s="465">
        <f t="shared" si="11"/>
        <v>182809</v>
      </c>
      <c r="T11" s="466">
        <f t="shared" si="7"/>
        <v>543181.51712365518</v>
      </c>
      <c r="U11" s="332">
        <f t="shared" si="8"/>
        <v>57914.917123655207</v>
      </c>
      <c r="V11" s="519">
        <f t="shared" si="9"/>
        <v>1.1193465965381817</v>
      </c>
    </row>
    <row r="12" spans="1:23" ht="15.75" thickBot="1" x14ac:dyDescent="0.3">
      <c r="A12" s="357" t="s">
        <v>172</v>
      </c>
      <c r="B12" s="353">
        <f>B3+B4+SUM(B5:B11)</f>
        <v>16123879.099397745</v>
      </c>
      <c r="C12" s="354">
        <f t="shared" ref="C12:K12" si="13">SUM(C3:C11)</f>
        <v>10494157</v>
      </c>
      <c r="D12" s="354">
        <f t="shared" si="13"/>
        <v>6491359.9999999991</v>
      </c>
      <c r="E12" s="358">
        <f t="shared" si="13"/>
        <v>33109396.099397741</v>
      </c>
      <c r="F12" s="553">
        <f t="shared" ref="F12:G12" si="14">SUM(F3:F11)</f>
        <v>-954000</v>
      </c>
      <c r="G12" s="554">
        <f t="shared" si="14"/>
        <v>32155396.099397741</v>
      </c>
      <c r="H12" s="359">
        <f t="shared" si="13"/>
        <v>19748877</v>
      </c>
      <c r="I12" s="360">
        <f t="shared" si="13"/>
        <v>11115689</v>
      </c>
      <c r="J12" s="358">
        <f t="shared" si="13"/>
        <v>30864566</v>
      </c>
      <c r="K12" s="361">
        <f t="shared" si="13"/>
        <v>1290830.0993977427</v>
      </c>
      <c r="L12" s="457">
        <f>IFERROR(E12/J12,"-")</f>
        <v>1.0727316269212319</v>
      </c>
      <c r="M12" s="502">
        <f t="shared" ref="M12:U12" si="15">SUM(M3:M11)</f>
        <v>4764808</v>
      </c>
      <c r="N12" s="503">
        <f t="shared" si="15"/>
        <v>513497</v>
      </c>
      <c r="O12" s="504">
        <f t="shared" si="15"/>
        <v>5278305</v>
      </c>
      <c r="P12" s="353">
        <f t="shared" si="15"/>
        <v>19934687.099397741</v>
      </c>
      <c r="Q12" s="354">
        <f t="shared" si="15"/>
        <v>11007654</v>
      </c>
      <c r="R12" s="354">
        <f t="shared" si="15"/>
        <v>6491359.9999999991</v>
      </c>
      <c r="S12" s="354">
        <f t="shared" si="15"/>
        <v>0</v>
      </c>
      <c r="T12" s="500">
        <f t="shared" si="15"/>
        <v>37433701.099397741</v>
      </c>
      <c r="U12" s="501">
        <f t="shared" si="15"/>
        <v>6569135.0993977413</v>
      </c>
      <c r="V12" s="362">
        <f>IFERROR(T12/J12,"-")</f>
        <v>1.2128374362820376</v>
      </c>
    </row>
    <row r="13" spans="1:23" x14ac:dyDescent="0.25">
      <c r="B13" s="10"/>
      <c r="E13" s="10"/>
      <c r="F13" s="473" t="s">
        <v>465</v>
      </c>
      <c r="G13" s="370"/>
      <c r="K13" s="10"/>
      <c r="M13" s="372">
        <f>VstupySR!B10</f>
        <v>4764808</v>
      </c>
      <c r="N13" s="372">
        <f>VstupySR!B16</f>
        <v>513497</v>
      </c>
      <c r="O13" s="372"/>
      <c r="T13" s="10"/>
      <c r="V13" s="8"/>
    </row>
    <row r="14" spans="1:23" ht="15.75" thickBot="1" x14ac:dyDescent="0.3">
      <c r="B14" s="10"/>
      <c r="E14" s="10"/>
      <c r="I14" s="10"/>
      <c r="K14" s="10"/>
      <c r="M14" s="372"/>
      <c r="N14" s="372"/>
      <c r="O14" s="372"/>
      <c r="T14" s="10"/>
      <c r="V14" s="8"/>
    </row>
    <row r="15" spans="1:23" x14ac:dyDescent="0.25">
      <c r="A15" s="572" t="s">
        <v>173</v>
      </c>
      <c r="B15" s="574" t="s">
        <v>423</v>
      </c>
      <c r="C15" s="575"/>
      <c r="D15" s="576"/>
      <c r="E15" s="577" t="s">
        <v>174</v>
      </c>
      <c r="F15" s="578"/>
      <c r="G15" s="579"/>
      <c r="H15" s="580" t="s">
        <v>424</v>
      </c>
      <c r="I15" s="581"/>
      <c r="J15" s="38"/>
      <c r="K15" s="39"/>
      <c r="L15" s="373">
        <f>E12-O13</f>
        <v>33109396.099397741</v>
      </c>
      <c r="V15" s="8"/>
    </row>
    <row r="16" spans="1:23" ht="15.75" thickBot="1" x14ac:dyDescent="0.3">
      <c r="A16" s="573"/>
      <c r="B16" s="341" t="s">
        <v>175</v>
      </c>
      <c r="C16" s="336" t="s">
        <v>176</v>
      </c>
      <c r="D16" s="342" t="s">
        <v>177</v>
      </c>
      <c r="E16" s="346" t="s">
        <v>175</v>
      </c>
      <c r="F16" s="337" t="s">
        <v>176</v>
      </c>
      <c r="G16" s="342" t="s">
        <v>177</v>
      </c>
      <c r="H16" s="331" t="s">
        <v>422</v>
      </c>
      <c r="I16" s="325" t="s">
        <v>178</v>
      </c>
      <c r="J16" s="450"/>
      <c r="L16" s="10"/>
      <c r="M16" s="10"/>
      <c r="R16" s="10"/>
      <c r="S16" s="10"/>
      <c r="T16" s="10"/>
    </row>
    <row r="17" spans="1:22" x14ac:dyDescent="0.25">
      <c r="A17" s="338" t="s">
        <v>22</v>
      </c>
      <c r="B17" s="326">
        <f>'07711_07712-TaS_'!B7</f>
        <v>40515</v>
      </c>
      <c r="C17" s="324">
        <f>'07711_07712-TaS_'!F7</f>
        <v>52000</v>
      </c>
      <c r="D17" s="343">
        <f t="shared" ref="D17:D27" si="16">B17+C17</f>
        <v>92515</v>
      </c>
      <c r="E17" s="326">
        <v>90195</v>
      </c>
      <c r="F17" s="324">
        <v>61662</v>
      </c>
      <c r="G17" s="347">
        <f>E17+F17</f>
        <v>151857</v>
      </c>
      <c r="H17" s="363">
        <f>D17-G17</f>
        <v>-59342</v>
      </c>
      <c r="I17" s="364">
        <f t="shared" ref="I17" si="17">D17/G17</f>
        <v>0.60922446775584926</v>
      </c>
      <c r="J17" s="289"/>
      <c r="L17" s="10"/>
    </row>
    <row r="18" spans="1:22" x14ac:dyDescent="0.25">
      <c r="A18" s="339" t="s">
        <v>179</v>
      </c>
      <c r="B18" s="329">
        <f>'07711_07712-TaS_'!B3</f>
        <v>2520000</v>
      </c>
      <c r="C18" s="9">
        <f>'07711_07712-TaS_'!F3</f>
        <v>0</v>
      </c>
      <c r="D18" s="344">
        <f t="shared" si="16"/>
        <v>2520000</v>
      </c>
      <c r="E18" s="329">
        <v>2300000</v>
      </c>
      <c r="F18" s="9">
        <v>0</v>
      </c>
      <c r="G18" s="347">
        <f t="shared" ref="G18:G28" si="18">E18+F18</f>
        <v>2300000</v>
      </c>
      <c r="H18" s="365">
        <f t="shared" ref="H18:H27" si="19">D18-G18</f>
        <v>220000</v>
      </c>
      <c r="I18" s="366">
        <f t="shared" ref="I18:I27" si="20">D18/G18</f>
        <v>1.0956521739130434</v>
      </c>
      <c r="L18" s="10"/>
      <c r="P18" s="8" t="s">
        <v>431</v>
      </c>
    </row>
    <row r="19" spans="1:22" x14ac:dyDescent="0.25">
      <c r="A19" s="339" t="s">
        <v>180</v>
      </c>
      <c r="B19" s="329">
        <f>'07711_07712-TaS_'!B4</f>
        <v>1530000</v>
      </c>
      <c r="C19" s="9">
        <v>0</v>
      </c>
      <c r="D19" s="344">
        <f>B19+C19</f>
        <v>1530000</v>
      </c>
      <c r="E19" s="329">
        <v>1385260</v>
      </c>
      <c r="F19" s="9">
        <v>0</v>
      </c>
      <c r="G19" s="347">
        <f t="shared" si="18"/>
        <v>1385260</v>
      </c>
      <c r="H19" s="365">
        <f t="shared" si="19"/>
        <v>144740</v>
      </c>
      <c r="I19" s="366">
        <f t="shared" si="20"/>
        <v>1.1044858004995453</v>
      </c>
      <c r="L19" s="10"/>
      <c r="P19" s="8" t="s">
        <v>427</v>
      </c>
      <c r="Q19" s="10">
        <f>T12</f>
        <v>37433701.099397741</v>
      </c>
    </row>
    <row r="20" spans="1:22" x14ac:dyDescent="0.25">
      <c r="A20" s="339" t="s">
        <v>181</v>
      </c>
      <c r="B20" s="329">
        <f>'07711_07712-TaS_'!B5</f>
        <v>220000</v>
      </c>
      <c r="C20" s="9">
        <f>'07711_07712-TaS_'!F5</f>
        <v>30000</v>
      </c>
      <c r="D20" s="344">
        <f t="shared" si="16"/>
        <v>250000</v>
      </c>
      <c r="E20" s="329">
        <v>207708</v>
      </c>
      <c r="F20" s="9">
        <v>30000</v>
      </c>
      <c r="G20" s="347">
        <f t="shared" si="18"/>
        <v>237708</v>
      </c>
      <c r="H20" s="365">
        <f t="shared" si="19"/>
        <v>12292</v>
      </c>
      <c r="I20" s="366">
        <f t="shared" si="20"/>
        <v>1.0517105019603883</v>
      </c>
      <c r="L20" s="10"/>
      <c r="P20" s="8" t="s">
        <v>428</v>
      </c>
      <c r="Q20" s="10">
        <f>Q19*0.362</f>
        <v>13550999.797981981</v>
      </c>
    </row>
    <row r="21" spans="1:22" ht="16.5" customHeight="1" x14ac:dyDescent="0.25">
      <c r="A21" s="339" t="s">
        <v>23</v>
      </c>
      <c r="B21" s="329">
        <v>0</v>
      </c>
      <c r="C21" s="9">
        <f>'07711_07712-TaS_'!F4</f>
        <v>120000</v>
      </c>
      <c r="D21" s="344">
        <f t="shared" si="16"/>
        <v>120000</v>
      </c>
      <c r="E21" s="329">
        <v>0</v>
      </c>
      <c r="F21" s="9">
        <v>250000</v>
      </c>
      <c r="G21" s="347">
        <f t="shared" si="18"/>
        <v>250000</v>
      </c>
      <c r="H21" s="365">
        <f t="shared" si="19"/>
        <v>-130000</v>
      </c>
      <c r="I21" s="366">
        <f t="shared" si="20"/>
        <v>0.48</v>
      </c>
      <c r="L21" s="10"/>
      <c r="P21" s="8" t="s">
        <v>173</v>
      </c>
      <c r="Q21" s="10">
        <f>D29</f>
        <v>5149999.9999999991</v>
      </c>
    </row>
    <row r="22" spans="1:22" x14ac:dyDescent="0.25">
      <c r="A22" s="339" t="s">
        <v>166</v>
      </c>
      <c r="B22" s="328">
        <f>'07711_07712-TaS_'!B8</f>
        <v>138692.62717903926</v>
      </c>
      <c r="C22" s="11">
        <f>'07711_07712-TaS_'!F8</f>
        <v>125173.06810636664</v>
      </c>
      <c r="D22" s="344">
        <f t="shared" si="16"/>
        <v>263865.69528540591</v>
      </c>
      <c r="E22" s="328">
        <v>204303</v>
      </c>
      <c r="F22" s="11">
        <v>75914</v>
      </c>
      <c r="G22" s="347">
        <f t="shared" si="18"/>
        <v>280217</v>
      </c>
      <c r="H22" s="365">
        <f t="shared" si="19"/>
        <v>-16351.304714594095</v>
      </c>
      <c r="I22" s="366">
        <f t="shared" si="20"/>
        <v>0.94164770618986682</v>
      </c>
      <c r="L22" s="10"/>
      <c r="P22" s="8" t="s">
        <v>429</v>
      </c>
      <c r="Q22" s="10">
        <f>SUM(VstupySR!B19:B20)</f>
        <v>4818757</v>
      </c>
    </row>
    <row r="23" spans="1:22" x14ac:dyDescent="0.25">
      <c r="A23" s="340" t="s">
        <v>167</v>
      </c>
      <c r="B23" s="328">
        <f>'07711_07712-TaS_'!B9</f>
        <v>83594.579932695793</v>
      </c>
      <c r="C23" s="11">
        <f>'07711_07712-TaS_'!F9</f>
        <v>140848.138500931</v>
      </c>
      <c r="D23" s="345">
        <f t="shared" si="16"/>
        <v>224442.71843362681</v>
      </c>
      <c r="E23" s="328">
        <v>104148</v>
      </c>
      <c r="F23" s="11">
        <v>91078</v>
      </c>
      <c r="G23" s="347">
        <f t="shared" si="18"/>
        <v>195226</v>
      </c>
      <c r="H23" s="365">
        <f t="shared" si="19"/>
        <v>29216.718433626811</v>
      </c>
      <c r="I23" s="366">
        <f t="shared" si="20"/>
        <v>1.1496558779754069</v>
      </c>
      <c r="L23" s="10"/>
      <c r="P23" s="8" t="s">
        <v>208</v>
      </c>
      <c r="Q23" s="10">
        <f>SUM(Q19:Q22)</f>
        <v>60953457.897379726</v>
      </c>
    </row>
    <row r="24" spans="1:22" x14ac:dyDescent="0.25">
      <c r="A24" s="339" t="s">
        <v>312</v>
      </c>
      <c r="B24" s="328">
        <f>'07711_07712-TaS_'!B10</f>
        <v>16988.756583987182</v>
      </c>
      <c r="C24" s="11">
        <f>'07711_07712-TaS_'!F10</f>
        <v>17834.248965680261</v>
      </c>
      <c r="D24" s="344">
        <f t="shared" si="16"/>
        <v>34823.005549667447</v>
      </c>
      <c r="E24" s="328">
        <v>56254</v>
      </c>
      <c r="F24" s="11">
        <v>9159</v>
      </c>
      <c r="G24" s="347">
        <f t="shared" si="18"/>
        <v>65413</v>
      </c>
      <c r="H24" s="365">
        <f t="shared" si="19"/>
        <v>-30589.994450332553</v>
      </c>
      <c r="I24" s="366">
        <f t="shared" si="20"/>
        <v>0.5323560385499434</v>
      </c>
      <c r="L24" s="10"/>
      <c r="P24" s="8" t="s">
        <v>432</v>
      </c>
      <c r="Q24" s="10">
        <f>VstupySR!B7</f>
        <v>62252804</v>
      </c>
    </row>
    <row r="25" spans="1:22" x14ac:dyDescent="0.25">
      <c r="A25" s="339" t="s">
        <v>169</v>
      </c>
      <c r="B25" s="328">
        <f>'07711_07712-TaS_'!B11</f>
        <v>7494.3447808429664</v>
      </c>
      <c r="C25" s="11">
        <f>'07711_07712-TaS_'!F11</f>
        <v>5415.5848105325285</v>
      </c>
      <c r="D25" s="344">
        <f t="shared" si="16"/>
        <v>12909.929591375494</v>
      </c>
      <c r="E25" s="328">
        <v>48873</v>
      </c>
      <c r="F25" s="11">
        <v>2745</v>
      </c>
      <c r="G25" s="347">
        <f t="shared" si="18"/>
        <v>51618</v>
      </c>
      <c r="H25" s="365">
        <f t="shared" si="19"/>
        <v>-38708.07040862451</v>
      </c>
      <c r="I25" s="366">
        <f t="shared" si="20"/>
        <v>0.25010518794559056</v>
      </c>
      <c r="L25" s="10"/>
      <c r="P25" s="8" t="s">
        <v>25</v>
      </c>
      <c r="Q25" s="10">
        <f>Q24-Q23</f>
        <v>1299346.1026202738</v>
      </c>
      <c r="R25" s="371"/>
    </row>
    <row r="26" spans="1:22" x14ac:dyDescent="0.25">
      <c r="A26" s="339" t="s">
        <v>170</v>
      </c>
      <c r="B26" s="328">
        <f>'07711_07712-TaS_'!B12</f>
        <v>38589.8996569507</v>
      </c>
      <c r="C26" s="11">
        <f>'07711_07712-TaS_'!F12</f>
        <v>46331.220997232136</v>
      </c>
      <c r="D26" s="344">
        <f>B26+C26</f>
        <v>84921.120654182829</v>
      </c>
      <c r="E26" s="328">
        <v>80512</v>
      </c>
      <c r="F26" s="11">
        <v>26639</v>
      </c>
      <c r="G26" s="347">
        <f t="shared" si="18"/>
        <v>107151</v>
      </c>
      <c r="H26" s="365">
        <f t="shared" si="19"/>
        <v>-22229.879345817171</v>
      </c>
      <c r="I26" s="366">
        <f t="shared" si="20"/>
        <v>0.79253689330181543</v>
      </c>
      <c r="L26" s="10"/>
      <c r="Q26" s="10">
        <f>F12*1.362</f>
        <v>-1299348</v>
      </c>
      <c r="R26" s="8" t="s">
        <v>468</v>
      </c>
      <c r="U26" s="10"/>
      <c r="V26" s="473"/>
    </row>
    <row r="27" spans="1:22" x14ac:dyDescent="0.25">
      <c r="A27" s="339" t="s">
        <v>461</v>
      </c>
      <c r="B27" s="328">
        <f>'07711_07712-TaS_'!B13</f>
        <v>4124.7918664840809</v>
      </c>
      <c r="C27" s="11">
        <f>'07711_07712-TaS_'!F13</f>
        <v>3275.7683732001638</v>
      </c>
      <c r="D27" s="344">
        <f t="shared" si="16"/>
        <v>7400.5602396842442</v>
      </c>
      <c r="E27" s="328">
        <v>17018</v>
      </c>
      <c r="F27" s="11">
        <v>0</v>
      </c>
      <c r="G27" s="347">
        <f t="shared" si="18"/>
        <v>17018</v>
      </c>
      <c r="H27" s="365">
        <f t="shared" si="19"/>
        <v>-9617.4397603157558</v>
      </c>
      <c r="I27" s="366">
        <f t="shared" si="20"/>
        <v>0.43486662590693642</v>
      </c>
      <c r="L27" s="10"/>
      <c r="Q27" s="10">
        <f>SUM(Q25:Q26)</f>
        <v>-1.8973797261714935</v>
      </c>
      <c r="U27" s="10"/>
      <c r="V27" s="473"/>
    </row>
    <row r="28" spans="1:22" ht="15.75" thickBot="1" x14ac:dyDescent="0.3">
      <c r="A28" s="348" t="s">
        <v>171</v>
      </c>
      <c r="B28" s="328">
        <f>'07711_07712-TaS_'!B14</f>
        <v>0</v>
      </c>
      <c r="C28" s="11">
        <f>'07711_07712-TaS_'!F14</f>
        <v>9121.9702460572826</v>
      </c>
      <c r="D28" s="351">
        <f>B28+C28</f>
        <v>9121.9702460572826</v>
      </c>
      <c r="E28" s="349">
        <v>0</v>
      </c>
      <c r="F28" s="350">
        <v>0</v>
      </c>
      <c r="G28" s="347">
        <f t="shared" si="18"/>
        <v>0</v>
      </c>
      <c r="H28" s="365">
        <f t="shared" ref="H28" si="21">D28-G28</f>
        <v>9121.9702460572826</v>
      </c>
      <c r="I28" s="468" t="str">
        <f>IFERROR(D28/G28,"---")</f>
        <v>---</v>
      </c>
      <c r="V28" s="473"/>
    </row>
    <row r="29" spans="1:22" ht="15.75" thickBot="1" x14ac:dyDescent="0.3">
      <c r="A29" s="352" t="s">
        <v>172</v>
      </c>
      <c r="B29" s="353">
        <f>SUM(B17:B28)</f>
        <v>4600000</v>
      </c>
      <c r="C29" s="354">
        <f t="shared" ref="C29:F29" si="22">SUM(C17:C28)</f>
        <v>550000</v>
      </c>
      <c r="D29" s="355">
        <f>SUM(D17:D28)</f>
        <v>5149999.9999999991</v>
      </c>
      <c r="E29" s="353">
        <f t="shared" si="22"/>
        <v>4494271</v>
      </c>
      <c r="F29" s="354">
        <f t="shared" si="22"/>
        <v>547197</v>
      </c>
      <c r="G29" s="356">
        <f>SUM(G17:G28)</f>
        <v>5041468</v>
      </c>
      <c r="H29" s="368">
        <f>D29-G29</f>
        <v>108531.99999999907</v>
      </c>
      <c r="I29" s="367"/>
      <c r="V29" s="473"/>
    </row>
    <row r="30" spans="1:22" x14ac:dyDescent="0.25">
      <c r="B30" s="10"/>
    </row>
    <row r="31" spans="1:22" ht="15.75" customHeight="1" x14ac:dyDescent="0.25">
      <c r="C31" s="439" t="s">
        <v>442</v>
      </c>
      <c r="D31" s="475">
        <v>0.96</v>
      </c>
      <c r="P31" s="370"/>
      <c r="Q31" s="371"/>
      <c r="R31" s="371"/>
      <c r="S31" s="371"/>
      <c r="T31" s="371"/>
    </row>
    <row r="32" spans="1:22" ht="30" x14ac:dyDescent="0.25">
      <c r="A32" s="428"/>
      <c r="B32" s="454" t="s">
        <v>435</v>
      </c>
      <c r="C32" s="454" t="s">
        <v>436</v>
      </c>
      <c r="D32" s="455" t="s">
        <v>437</v>
      </c>
      <c r="E32" s="456" t="s">
        <v>438</v>
      </c>
      <c r="P32" s="370"/>
      <c r="Q32" s="371"/>
      <c r="R32" s="371"/>
      <c r="S32" s="371"/>
      <c r="T32" s="371"/>
      <c r="U32" s="371"/>
      <c r="V32" s="371"/>
    </row>
    <row r="33" spans="1:22" x14ac:dyDescent="0.25">
      <c r="A33" s="429" t="s">
        <v>22</v>
      </c>
      <c r="B33" s="430">
        <f>G3</f>
        <v>4064882.4876134633</v>
      </c>
      <c r="C33" s="430">
        <f t="shared" ref="C33:C41" si="23">J3</f>
        <v>3789282</v>
      </c>
      <c r="D33" s="431">
        <f t="shared" ref="D33:D41" si="24">C33*$D$31</f>
        <v>3637710.7199999997</v>
      </c>
      <c r="E33" s="431">
        <f>ROUND(IF(B33&lt;D33,D33-B33,0),0)</f>
        <v>0</v>
      </c>
      <c r="P33" s="370"/>
      <c r="Q33" s="371"/>
      <c r="R33" s="371"/>
      <c r="S33" s="371"/>
      <c r="T33" s="371"/>
      <c r="U33" s="371"/>
      <c r="V33" s="371"/>
    </row>
    <row r="34" spans="1:22" x14ac:dyDescent="0.25">
      <c r="A34" s="432" t="s">
        <v>23</v>
      </c>
      <c r="B34" s="430">
        <f t="shared" ref="B34:B41" si="25">G4</f>
        <v>1655470.0475621368</v>
      </c>
      <c r="C34" s="430">
        <f t="shared" si="23"/>
        <v>601431.4</v>
      </c>
      <c r="D34" s="431">
        <f t="shared" si="24"/>
        <v>577374.14399999997</v>
      </c>
      <c r="E34" s="431">
        <f t="shared" ref="E34:E35" si="26">ROUND(IF(B34&lt;D34,D34-B34,0),0)</f>
        <v>0</v>
      </c>
      <c r="P34" s="370"/>
      <c r="Q34" s="371"/>
      <c r="R34" s="371"/>
      <c r="S34" s="371"/>
      <c r="T34" s="371"/>
      <c r="U34" s="371"/>
      <c r="V34" s="371"/>
    </row>
    <row r="35" spans="1:22" x14ac:dyDescent="0.25">
      <c r="A35" s="432" t="s">
        <v>166</v>
      </c>
      <c r="B35" s="430">
        <f t="shared" si="25"/>
        <v>12086517.238438502</v>
      </c>
      <c r="C35" s="430">
        <f t="shared" si="23"/>
        <v>11268826</v>
      </c>
      <c r="D35" s="431">
        <f t="shared" si="24"/>
        <v>10818072.959999999</v>
      </c>
      <c r="E35" s="431">
        <f t="shared" si="26"/>
        <v>0</v>
      </c>
      <c r="P35" s="370"/>
      <c r="Q35" s="371"/>
      <c r="R35" s="371"/>
      <c r="S35" s="371"/>
      <c r="T35" s="371"/>
      <c r="U35" s="371"/>
      <c r="V35" s="371"/>
    </row>
    <row r="36" spans="1:22" x14ac:dyDescent="0.25">
      <c r="A36" s="432" t="s">
        <v>167</v>
      </c>
      <c r="B36" s="430">
        <f t="shared" si="25"/>
        <v>7800398.4379470125</v>
      </c>
      <c r="C36" s="430">
        <f t="shared" si="23"/>
        <v>7298378</v>
      </c>
      <c r="D36" s="431">
        <f t="shared" si="24"/>
        <v>7006442.8799999999</v>
      </c>
      <c r="E36" s="431">
        <f t="shared" ref="E36:E41" si="27">ROUND(IF(B36&lt;D36,D36-B36,0),0)</f>
        <v>0</v>
      </c>
      <c r="P36" s="370"/>
      <c r="Q36" s="371"/>
      <c r="R36" s="371"/>
      <c r="S36" s="371"/>
      <c r="T36" s="371"/>
      <c r="U36" s="371"/>
      <c r="V36" s="371"/>
    </row>
    <row r="37" spans="1:22" x14ac:dyDescent="0.25">
      <c r="A37" s="432" t="s">
        <v>168</v>
      </c>
      <c r="B37" s="430">
        <f t="shared" si="25"/>
        <v>1590746.2763163256</v>
      </c>
      <c r="C37" s="430">
        <f t="shared" si="23"/>
        <v>2048735</v>
      </c>
      <c r="D37" s="431">
        <f t="shared" si="24"/>
        <v>1966785.5999999999</v>
      </c>
      <c r="E37" s="431">
        <f>ROUND(IF(B37&lt;D37,D37-B37,0),0)</f>
        <v>376039</v>
      </c>
      <c r="P37" s="370"/>
      <c r="Q37" s="371"/>
      <c r="R37" s="371"/>
      <c r="S37" s="371"/>
      <c r="T37" s="371"/>
      <c r="U37" s="371"/>
      <c r="V37" s="371"/>
    </row>
    <row r="38" spans="1:22" x14ac:dyDescent="0.25">
      <c r="A38" s="432" t="s">
        <v>169</v>
      </c>
      <c r="B38" s="430">
        <f t="shared" si="25"/>
        <v>701734.76173020154</v>
      </c>
      <c r="C38" s="430">
        <f t="shared" si="23"/>
        <v>1252992</v>
      </c>
      <c r="D38" s="431">
        <f t="shared" si="24"/>
        <v>1202872.3200000001</v>
      </c>
      <c r="E38" s="431">
        <f t="shared" si="27"/>
        <v>501138</v>
      </c>
      <c r="P38" s="370"/>
      <c r="Q38" s="371"/>
      <c r="R38" s="371"/>
      <c r="S38" s="371"/>
      <c r="T38" s="371"/>
      <c r="U38" s="371"/>
      <c r="V38" s="371"/>
    </row>
    <row r="39" spans="1:22" x14ac:dyDescent="0.25">
      <c r="A39" s="429" t="s">
        <v>170</v>
      </c>
      <c r="B39" s="430">
        <f t="shared" si="25"/>
        <v>3586374.4620589414</v>
      </c>
      <c r="C39" s="430">
        <f t="shared" si="23"/>
        <v>3737411</v>
      </c>
      <c r="D39" s="431">
        <f t="shared" si="24"/>
        <v>3587914.56</v>
      </c>
      <c r="E39" s="431">
        <f t="shared" si="27"/>
        <v>1540</v>
      </c>
      <c r="P39" s="370"/>
      <c r="Q39" s="371"/>
      <c r="R39" s="371"/>
      <c r="S39" s="371"/>
      <c r="T39" s="371"/>
      <c r="U39" s="371"/>
      <c r="V39" s="371"/>
    </row>
    <row r="40" spans="1:22" x14ac:dyDescent="0.25">
      <c r="A40" s="429" t="s">
        <v>461</v>
      </c>
      <c r="B40" s="430">
        <f t="shared" si="25"/>
        <v>386225.87060750421</v>
      </c>
      <c r="C40" s="430">
        <f t="shared" si="23"/>
        <v>382244</v>
      </c>
      <c r="D40" s="431">
        <f t="shared" si="24"/>
        <v>366954.23999999999</v>
      </c>
      <c r="E40" s="431">
        <f t="shared" si="27"/>
        <v>0</v>
      </c>
      <c r="P40" s="370"/>
      <c r="Q40" s="371"/>
      <c r="R40" s="371"/>
      <c r="S40" s="371"/>
      <c r="T40" s="371"/>
      <c r="U40" s="371"/>
      <c r="V40" s="371"/>
    </row>
    <row r="41" spans="1:22" x14ac:dyDescent="0.25">
      <c r="A41" s="429" t="s">
        <v>171</v>
      </c>
      <c r="B41" s="430">
        <f t="shared" si="25"/>
        <v>283046.51712365518</v>
      </c>
      <c r="C41" s="430">
        <f t="shared" si="23"/>
        <v>485266.6</v>
      </c>
      <c r="D41" s="431">
        <f t="shared" si="24"/>
        <v>465855.93599999999</v>
      </c>
      <c r="E41" s="431">
        <f t="shared" si="27"/>
        <v>182809</v>
      </c>
      <c r="P41" s="370"/>
      <c r="Q41" s="371"/>
      <c r="R41" s="371"/>
      <c r="S41" s="371"/>
      <c r="T41" s="371"/>
      <c r="U41" s="371"/>
      <c r="V41" s="371"/>
    </row>
    <row r="42" spans="1:22" x14ac:dyDescent="0.25">
      <c r="A42" s="429" t="s">
        <v>172</v>
      </c>
      <c r="B42" s="430">
        <f>SUM(B33:B41)</f>
        <v>32155396.099397741</v>
      </c>
      <c r="C42" s="430">
        <f>SUM(C33:C41)</f>
        <v>30864566</v>
      </c>
      <c r="D42" s="430">
        <f>SUM(D33:D41)</f>
        <v>29629983.359999999</v>
      </c>
      <c r="E42" s="431">
        <f>SUM(E33:E41)</f>
        <v>1061526</v>
      </c>
      <c r="P42" s="370"/>
      <c r="Q42" s="371"/>
      <c r="R42" s="371"/>
      <c r="S42" s="371"/>
      <c r="T42" s="371"/>
      <c r="U42" s="371"/>
      <c r="V42" s="371"/>
    </row>
    <row r="43" spans="1:22" x14ac:dyDescent="0.25">
      <c r="P43" s="370"/>
      <c r="Q43" s="371"/>
      <c r="R43" s="371"/>
      <c r="S43" s="371"/>
      <c r="T43" s="371"/>
      <c r="U43" s="371"/>
      <c r="V43" s="371"/>
    </row>
  </sheetData>
  <mergeCells count="12">
    <mergeCell ref="U1:V1"/>
    <mergeCell ref="A15:A16"/>
    <mergeCell ref="B15:D15"/>
    <mergeCell ref="E15:G15"/>
    <mergeCell ref="H15:I15"/>
    <mergeCell ref="A1:A2"/>
    <mergeCell ref="H1:J1"/>
    <mergeCell ref="K1:L1"/>
    <mergeCell ref="M1:O1"/>
    <mergeCell ref="B1:E1"/>
    <mergeCell ref="P1:S1"/>
    <mergeCell ref="F1:G1"/>
  </mergeCells>
  <conditionalFormatting sqref="H17:H28">
    <cfRule type="cellIs" dxfId="30" priority="28" operator="lessThan">
      <formula>0</formula>
    </cfRule>
  </conditionalFormatting>
  <conditionalFormatting sqref="K3:L11 U3:V11">
    <cfRule type="cellIs" dxfId="29" priority="27" operator="lessThan">
      <formula>0</formula>
    </cfRule>
    <cfRule type="cellIs" dxfId="28" priority="30" operator="lessThan">
      <formula>0</formula>
    </cfRule>
  </conditionalFormatting>
  <conditionalFormatting sqref="L3:L11 V3:V11 I17:I28">
    <cfRule type="cellIs" dxfId="27" priority="25" operator="lessThan">
      <formula>1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69"/>
  <sheetViews>
    <sheetView view="pageBreakPreview" topLeftCell="A14" zoomScale="90" zoomScaleNormal="130" zoomScaleSheetLayoutView="90" workbookViewId="0">
      <selection activeCell="I23" sqref="I23"/>
    </sheetView>
  </sheetViews>
  <sheetFormatPr defaultColWidth="12.625" defaultRowHeight="14.25" x14ac:dyDescent="0.25"/>
  <cols>
    <col min="1" max="4" width="12.625" style="278"/>
    <col min="5" max="5" width="13" style="297" bestFit="1" customWidth="1"/>
    <col min="6" max="6" width="12.625" style="278" customWidth="1"/>
    <col min="7" max="7" width="12.625" style="278"/>
    <col min="8" max="9" width="12.625" style="278" bestFit="1" customWidth="1"/>
    <col min="10" max="10" width="15.625" style="278" customWidth="1"/>
    <col min="11" max="11" width="12.625" style="278"/>
    <col min="12" max="12" width="15.375" style="278" bestFit="1" customWidth="1"/>
    <col min="13" max="16384" width="12.625" style="278"/>
  </cols>
  <sheetData>
    <row r="1" spans="1:12" ht="15" x14ac:dyDescent="0.25">
      <c r="A1" s="598" t="s">
        <v>182</v>
      </c>
      <c r="B1" s="598"/>
      <c r="C1" s="598"/>
      <c r="D1" s="598"/>
      <c r="F1" s="279"/>
    </row>
    <row r="2" spans="1:12" x14ac:dyDescent="0.25">
      <c r="A2" s="599" t="s">
        <v>164</v>
      </c>
      <c r="B2" s="600"/>
      <c r="C2" s="600"/>
      <c r="D2" s="601"/>
      <c r="E2" s="379">
        <f>VstupySR!B8</f>
        <v>16123879</v>
      </c>
      <c r="F2" s="280"/>
    </row>
    <row r="3" spans="1:12" x14ac:dyDescent="0.25">
      <c r="A3" s="599" t="s">
        <v>183</v>
      </c>
      <c r="B3" s="600"/>
      <c r="C3" s="600"/>
      <c r="D3" s="601"/>
      <c r="E3" s="379"/>
      <c r="F3" s="280"/>
    </row>
    <row r="4" spans="1:12" x14ac:dyDescent="0.25">
      <c r="A4" s="281" t="s">
        <v>184</v>
      </c>
      <c r="B4" s="282"/>
      <c r="C4" s="282"/>
      <c r="D4" s="283"/>
      <c r="E4" s="380"/>
      <c r="F4" s="284">
        <f>SUM(F5:F7)</f>
        <v>1</v>
      </c>
    </row>
    <row r="5" spans="1:12" x14ac:dyDescent="0.25">
      <c r="A5" s="602" t="s">
        <v>31</v>
      </c>
      <c r="B5" s="603"/>
      <c r="C5" s="603"/>
      <c r="D5" s="604"/>
      <c r="E5" s="381">
        <f>VstupySR!B28</f>
        <v>26451951</v>
      </c>
      <c r="F5" s="285">
        <f>E5/SUM($E$5:$E$7)</f>
        <v>0.99590474265686435</v>
      </c>
      <c r="G5" s="286" t="s">
        <v>185</v>
      </c>
      <c r="H5" s="278" t="s">
        <v>186</v>
      </c>
      <c r="I5" s="245" t="s">
        <v>187</v>
      </c>
      <c r="J5" s="287">
        <f>J27</f>
        <v>6230.9291836418233</v>
      </c>
      <c r="K5" s="288">
        <f>J5/SUM($J$5:$J$7)</f>
        <v>0.48287705993323404</v>
      </c>
      <c r="L5" s="279"/>
    </row>
    <row r="6" spans="1:12" x14ac:dyDescent="0.25">
      <c r="A6" s="602" t="s">
        <v>33</v>
      </c>
      <c r="B6" s="603"/>
      <c r="C6" s="603"/>
      <c r="D6" s="604"/>
      <c r="E6" s="381">
        <f>VstupySR!B29</f>
        <v>104991</v>
      </c>
      <c r="F6" s="285">
        <f t="shared" ref="F6:F7" si="0">E6/SUM($E$5:$E$7)</f>
        <v>3.9528666462555762E-3</v>
      </c>
      <c r="G6" s="286" t="s">
        <v>188</v>
      </c>
      <c r="I6" s="245" t="s">
        <v>189</v>
      </c>
      <c r="J6" s="287">
        <f>J39</f>
        <v>4188.343065899815</v>
      </c>
      <c r="K6" s="288">
        <f t="shared" ref="K6:K7" si="1">J6/SUM($J$5:$J$7)</f>
        <v>0.32458317628822342</v>
      </c>
      <c r="L6" s="279"/>
    </row>
    <row r="7" spans="1:12" x14ac:dyDescent="0.25">
      <c r="A7" s="602" t="s">
        <v>35</v>
      </c>
      <c r="B7" s="603"/>
      <c r="C7" s="603"/>
      <c r="D7" s="604"/>
      <c r="E7" s="381">
        <f>VstupySR!B30</f>
        <v>3782</v>
      </c>
      <c r="F7" s="285">
        <f t="shared" si="0"/>
        <v>1.4239069688010012E-4</v>
      </c>
      <c r="G7" s="286" t="s">
        <v>190</v>
      </c>
      <c r="I7" s="245" t="s">
        <v>191</v>
      </c>
      <c r="J7" s="287">
        <f>J50</f>
        <v>2484.4867000000004</v>
      </c>
      <c r="K7" s="288">
        <f t="shared" si="1"/>
        <v>0.19253976377854246</v>
      </c>
      <c r="L7" s="279"/>
    </row>
    <row r="8" spans="1:12" x14ac:dyDescent="0.2">
      <c r="G8" s="279"/>
      <c r="H8" s="289"/>
      <c r="J8" s="290"/>
      <c r="K8" s="291">
        <f>SUM(K5:K7)</f>
        <v>0.99999999999999989</v>
      </c>
      <c r="L8" s="279"/>
    </row>
    <row r="9" spans="1:12" ht="15" x14ac:dyDescent="0.2">
      <c r="A9" s="609" t="s">
        <v>22</v>
      </c>
      <c r="B9" s="609"/>
      <c r="C9" s="609"/>
      <c r="D9" s="609"/>
      <c r="E9" s="379">
        <f>ROUND(SUM($E$2:$E$3)*F9,0)</f>
        <v>1979549</v>
      </c>
      <c r="F9" s="248">
        <f>VstupySR!B21</f>
        <v>0.12277127110745702</v>
      </c>
      <c r="G9" s="292"/>
      <c r="H9" s="2"/>
      <c r="J9" s="290"/>
    </row>
    <row r="10" spans="1:12" ht="15" x14ac:dyDescent="0.2">
      <c r="A10" s="609" t="s">
        <v>23</v>
      </c>
      <c r="B10" s="609"/>
      <c r="C10" s="609"/>
      <c r="D10" s="609"/>
      <c r="E10" s="379">
        <f>ROUND(SUM($E$2:$E$3)*F10,0)</f>
        <v>806194</v>
      </c>
      <c r="F10" s="248">
        <f>VstupySR!B22</f>
        <v>0.05</v>
      </c>
      <c r="G10" s="292"/>
      <c r="H10" s="2"/>
      <c r="J10" s="290"/>
    </row>
    <row r="11" spans="1:12" ht="15" x14ac:dyDescent="0.2">
      <c r="A11" s="605"/>
      <c r="B11" s="606"/>
      <c r="C11" s="606"/>
      <c r="D11" s="607"/>
      <c r="E11" s="380"/>
      <c r="F11" s="284"/>
      <c r="H11" s="2"/>
      <c r="J11" s="290"/>
    </row>
    <row r="12" spans="1:12" x14ac:dyDescent="0.25">
      <c r="A12" s="608" t="s">
        <v>192</v>
      </c>
      <c r="B12" s="608"/>
      <c r="C12" s="608"/>
      <c r="D12" s="608"/>
      <c r="E12" s="381">
        <f>SUM(E2:E3)-SUM(E9:E10)</f>
        <v>13338136</v>
      </c>
      <c r="F12" s="293"/>
      <c r="G12" s="293"/>
    </row>
    <row r="13" spans="1:12" x14ac:dyDescent="0.25">
      <c r="A13" s="597" t="s">
        <v>193</v>
      </c>
      <c r="B13" s="597"/>
      <c r="C13" s="597"/>
      <c r="D13" s="597"/>
      <c r="E13" s="381">
        <f>E12*F5</f>
        <v>13283512.900602259</v>
      </c>
      <c r="F13" s="389"/>
      <c r="G13" s="295"/>
      <c r="H13" s="278" t="s">
        <v>194</v>
      </c>
      <c r="I13" s="245" t="s">
        <v>187</v>
      </c>
      <c r="J13" s="294">
        <f>ROUND(K5*$E$13,0)</f>
        <v>6414304</v>
      </c>
    </row>
    <row r="14" spans="1:12" x14ac:dyDescent="0.25">
      <c r="A14" s="597" t="s">
        <v>195</v>
      </c>
      <c r="B14" s="597"/>
      <c r="C14" s="597"/>
      <c r="D14" s="597"/>
      <c r="E14" s="381">
        <f>E12*F6</f>
        <v>52723.872917620763</v>
      </c>
      <c r="F14" s="295"/>
      <c r="G14" s="295"/>
      <c r="I14" s="245" t="s">
        <v>189</v>
      </c>
      <c r="J14" s="294">
        <f t="shared" ref="J14:J15" si="2">ROUND(K6*$E$13,0)</f>
        <v>4311605</v>
      </c>
    </row>
    <row r="15" spans="1:12" x14ac:dyDescent="0.25">
      <c r="A15" s="608" t="s">
        <v>196</v>
      </c>
      <c r="B15" s="608"/>
      <c r="C15" s="608"/>
      <c r="D15" s="608"/>
      <c r="E15" s="381">
        <f>E12*F7</f>
        <v>1899.226480121551</v>
      </c>
      <c r="F15" s="296"/>
      <c r="G15" s="296"/>
      <c r="I15" s="245" t="s">
        <v>191</v>
      </c>
      <c r="J15" s="294">
        <f t="shared" si="2"/>
        <v>2557604</v>
      </c>
      <c r="K15" s="298"/>
      <c r="L15" s="297"/>
    </row>
    <row r="16" spans="1:12" x14ac:dyDescent="0.25">
      <c r="A16" s="299"/>
      <c r="B16" s="299"/>
      <c r="C16" s="299"/>
      <c r="D16" s="299"/>
      <c r="E16" s="382"/>
      <c r="F16" s="300"/>
      <c r="G16" s="300"/>
      <c r="H16" s="297"/>
      <c r="I16" s="297"/>
      <c r="J16" s="383"/>
    </row>
    <row r="17" spans="1:12" ht="15" x14ac:dyDescent="0.25">
      <c r="A17" s="598" t="s">
        <v>197</v>
      </c>
      <c r="B17" s="598"/>
      <c r="C17" s="598"/>
      <c r="D17" s="598"/>
      <c r="E17" s="383"/>
      <c r="F17" s="301"/>
      <c r="G17" s="300"/>
      <c r="H17" s="302"/>
    </row>
    <row r="18" spans="1:12" ht="60" x14ac:dyDescent="0.25">
      <c r="A18" s="191" t="s">
        <v>198</v>
      </c>
      <c r="B18" s="261" t="s">
        <v>199</v>
      </c>
      <c r="C18" s="261" t="s">
        <v>200</v>
      </c>
      <c r="D18" s="261" t="s">
        <v>201</v>
      </c>
      <c r="E18" s="261" t="s">
        <v>202</v>
      </c>
      <c r="F18" s="161" t="s">
        <v>203</v>
      </c>
      <c r="G18" s="161" t="s">
        <v>204</v>
      </c>
      <c r="H18" s="161" t="s">
        <v>205</v>
      </c>
      <c r="J18" s="161" t="s">
        <v>206</v>
      </c>
      <c r="K18" s="161" t="s">
        <v>207</v>
      </c>
      <c r="L18" s="270"/>
    </row>
    <row r="19" spans="1:12" ht="15" x14ac:dyDescent="0.25">
      <c r="A19" s="192" t="s">
        <v>166</v>
      </c>
      <c r="B19" s="393">
        <f>J19+K19</f>
        <v>3851.6347999999998</v>
      </c>
      <c r="C19" s="393">
        <v>-196.492808970537</v>
      </c>
      <c r="D19" s="393">
        <v>12.470623655913979</v>
      </c>
      <c r="E19" s="394">
        <v>1</v>
      </c>
      <c r="F19" s="395">
        <f>SUM(B19:D19)*E19</f>
        <v>3667.6126146853767</v>
      </c>
      <c r="G19" s="304">
        <f t="shared" ref="G19:G25" si="3">F19/F$26</f>
        <v>0.57618206616478085</v>
      </c>
      <c r="H19" s="305">
        <f t="shared" ref="H19:H25" si="4">G19*$J$13</f>
        <v>3695806.9317290182</v>
      </c>
      <c r="J19" s="306">
        <v>3773.4348</v>
      </c>
      <c r="K19" s="306">
        <v>78.2</v>
      </c>
    </row>
    <row r="20" spans="1:12" ht="15" x14ac:dyDescent="0.25">
      <c r="A20" s="192" t="s">
        <v>167</v>
      </c>
      <c r="B20" s="393">
        <f t="shared" ref="B20:B24" si="5">J20+K20</f>
        <v>774.26670000000001</v>
      </c>
      <c r="C20" s="393">
        <v>-87.802666666666738</v>
      </c>
      <c r="D20" s="393">
        <v>69.667102943679069</v>
      </c>
      <c r="E20" s="394">
        <v>1</v>
      </c>
      <c r="F20" s="395">
        <f t="shared" ref="F20:F25" si="6">SUM(B20:D20)*E20</f>
        <v>756.13113627701239</v>
      </c>
      <c r="G20" s="304">
        <f t="shared" si="3"/>
        <v>0.1187882271554969</v>
      </c>
      <c r="H20" s="305">
        <f t="shared" si="4"/>
        <v>761943.80059641239</v>
      </c>
      <c r="J20" s="306">
        <v>753.36</v>
      </c>
      <c r="K20" s="306">
        <v>20.906700000000001</v>
      </c>
    </row>
    <row r="21" spans="1:12" ht="15" x14ac:dyDescent="0.25">
      <c r="A21" s="192" t="s">
        <v>168</v>
      </c>
      <c r="B21" s="393">
        <f t="shared" si="5"/>
        <v>534.72</v>
      </c>
      <c r="C21" s="393">
        <v>-36.453789473684203</v>
      </c>
      <c r="D21" s="393">
        <v>0.34933333333333333</v>
      </c>
      <c r="E21" s="394">
        <v>1</v>
      </c>
      <c r="F21" s="395">
        <f t="shared" si="6"/>
        <v>498.61554385964916</v>
      </c>
      <c r="G21" s="304">
        <f t="shared" si="3"/>
        <v>7.8332518852341715E-2</v>
      </c>
      <c r="H21" s="305">
        <f t="shared" si="4"/>
        <v>502448.58900465089</v>
      </c>
      <c r="J21" s="306">
        <v>524.4</v>
      </c>
      <c r="K21" s="306">
        <v>10.32</v>
      </c>
    </row>
    <row r="22" spans="1:12" ht="15" x14ac:dyDescent="0.25">
      <c r="A22" s="192" t="s">
        <v>169</v>
      </c>
      <c r="B22" s="393">
        <f t="shared" si="5"/>
        <v>361.16030000000001</v>
      </c>
      <c r="C22" s="393">
        <v>-52.934945736434109</v>
      </c>
      <c r="D22" s="393">
        <v>9.9999999999999992E-2</v>
      </c>
      <c r="E22" s="394">
        <v>1</v>
      </c>
      <c r="F22" s="395">
        <f t="shared" si="6"/>
        <v>308.32535426356594</v>
      </c>
      <c r="G22" s="304">
        <f t="shared" si="3"/>
        <v>4.8437923612553925E-2</v>
      </c>
      <c r="H22" s="305">
        <f t="shared" si="4"/>
        <v>310695.56717969908</v>
      </c>
      <c r="J22" s="306">
        <v>355.78140000000002</v>
      </c>
      <c r="K22" s="306">
        <v>5.3788999999999998</v>
      </c>
    </row>
    <row r="23" spans="1:12" ht="15" x14ac:dyDescent="0.25">
      <c r="A23" s="192" t="s">
        <v>170</v>
      </c>
      <c r="B23" s="393">
        <f t="shared" si="5"/>
        <v>784.90920000000006</v>
      </c>
      <c r="C23" s="393">
        <v>-84.992439326487315</v>
      </c>
      <c r="D23" s="393">
        <v>228.21688725552369</v>
      </c>
      <c r="E23" s="394">
        <v>1</v>
      </c>
      <c r="F23" s="395">
        <f t="shared" si="6"/>
        <v>928.13364792903644</v>
      </c>
      <c r="G23" s="304">
        <f t="shared" si="3"/>
        <v>0.14580982756999342</v>
      </c>
      <c r="H23" s="305">
        <f t="shared" si="4"/>
        <v>935268.56022151909</v>
      </c>
      <c r="J23" s="306">
        <v>765.63300000000004</v>
      </c>
      <c r="K23" s="306">
        <v>19.276199999999999</v>
      </c>
    </row>
    <row r="24" spans="1:12" ht="15" x14ac:dyDescent="0.25">
      <c r="A24" s="192" t="s">
        <v>0</v>
      </c>
      <c r="B24" s="393">
        <f t="shared" si="5"/>
        <v>58.68</v>
      </c>
      <c r="C24" s="393">
        <v>-6.8379999999999983</v>
      </c>
      <c r="D24" s="393">
        <v>154.71070298535932</v>
      </c>
      <c r="E24" s="394">
        <v>1</v>
      </c>
      <c r="F24" s="395">
        <f t="shared" si="6"/>
        <v>206.5527029853593</v>
      </c>
      <c r="G24" s="304">
        <f t="shared" si="3"/>
        <v>3.2449436644833324E-2</v>
      </c>
      <c r="H24" s="305">
        <f t="shared" si="4"/>
        <v>208140.55126870098</v>
      </c>
      <c r="I24" s="307"/>
      <c r="J24" s="306">
        <v>58.32</v>
      </c>
      <c r="K24" s="306">
        <v>0.36</v>
      </c>
    </row>
    <row r="25" spans="1:12" ht="15" x14ac:dyDescent="0.25">
      <c r="A25" s="192" t="s">
        <v>171</v>
      </c>
      <c r="B25" s="393"/>
      <c r="C25" s="393">
        <v>0</v>
      </c>
      <c r="D25" s="393">
        <v>0</v>
      </c>
      <c r="E25" s="394">
        <v>1</v>
      </c>
      <c r="F25" s="395">
        <f t="shared" si="6"/>
        <v>0</v>
      </c>
      <c r="G25" s="304">
        <f t="shared" si="3"/>
        <v>0</v>
      </c>
      <c r="H25" s="305">
        <f t="shared" si="4"/>
        <v>0</v>
      </c>
      <c r="I25" s="307"/>
      <c r="J25" s="287"/>
      <c r="K25" s="287"/>
    </row>
    <row r="26" spans="1:12" ht="15" x14ac:dyDescent="0.25">
      <c r="A26" s="192" t="s">
        <v>208</v>
      </c>
      <c r="B26" s="396">
        <f>SUM(B19:B25)</f>
        <v>6365.371000000001</v>
      </c>
      <c r="C26" s="397">
        <f>SUM(C19:C25)</f>
        <v>-465.51465017380934</v>
      </c>
      <c r="D26" s="397">
        <f>SUM(D19:D25)</f>
        <v>465.5146501738094</v>
      </c>
      <c r="E26" s="396">
        <v>1</v>
      </c>
      <c r="F26" s="398">
        <f>SUM(F19:F25)</f>
        <v>6365.3709999999992</v>
      </c>
      <c r="G26" s="308">
        <f>SUM(G19:G25)</f>
        <v>1</v>
      </c>
      <c r="H26" s="305">
        <f>SUM(H19:H25)</f>
        <v>6414304.0000000019</v>
      </c>
      <c r="J26" s="287">
        <f>SUM(J19:J25)</f>
        <v>6230.9291999999987</v>
      </c>
      <c r="K26" s="287">
        <f>SUM(K19:K25)</f>
        <v>134.44180000000003</v>
      </c>
    </row>
    <row r="27" spans="1:12" x14ac:dyDescent="0.25">
      <c r="A27" s="374" t="s">
        <v>209</v>
      </c>
      <c r="B27" s="375">
        <v>6230.9291836418233</v>
      </c>
      <c r="C27" s="297"/>
      <c r="D27" s="297"/>
      <c r="F27" s="301"/>
      <c r="G27" s="300"/>
      <c r="H27" s="302"/>
      <c r="J27" s="311">
        <v>6230.9291836418233</v>
      </c>
      <c r="K27" s="311">
        <v>134.4418</v>
      </c>
    </row>
    <row r="28" spans="1:12" x14ac:dyDescent="0.25">
      <c r="A28" s="374"/>
      <c r="B28" s="376" t="s">
        <v>210</v>
      </c>
      <c r="C28" s="377"/>
      <c r="D28" s="377"/>
      <c r="F28" s="301"/>
      <c r="G28" s="300"/>
      <c r="H28" s="302"/>
      <c r="J28" s="286" t="s">
        <v>211</v>
      </c>
      <c r="K28" s="286" t="s">
        <v>212</v>
      </c>
    </row>
    <row r="29" spans="1:12" x14ac:dyDescent="0.25">
      <c r="A29" s="374"/>
      <c r="B29" s="376"/>
      <c r="C29" s="377"/>
      <c r="D29" s="377"/>
      <c r="F29" s="301"/>
      <c r="G29" s="300"/>
      <c r="H29" s="302"/>
      <c r="K29" s="278">
        <f>1783.93</f>
        <v>1783.93</v>
      </c>
    </row>
    <row r="30" spans="1:12" ht="60" x14ac:dyDescent="0.25">
      <c r="A30" s="191" t="s">
        <v>198</v>
      </c>
      <c r="B30" s="261" t="s">
        <v>213</v>
      </c>
      <c r="C30" s="261" t="s">
        <v>214</v>
      </c>
      <c r="D30" s="261" t="s">
        <v>215</v>
      </c>
      <c r="E30" s="261" t="s">
        <v>216</v>
      </c>
      <c r="F30" s="161" t="s">
        <v>217</v>
      </c>
      <c r="G30" s="161" t="s">
        <v>218</v>
      </c>
      <c r="H30" s="161" t="s">
        <v>219</v>
      </c>
      <c r="J30" s="161" t="s">
        <v>206</v>
      </c>
      <c r="K30" s="161" t="s">
        <v>207</v>
      </c>
      <c r="L30" s="270"/>
    </row>
    <row r="31" spans="1:12" ht="15" x14ac:dyDescent="0.25">
      <c r="A31" s="192" t="s">
        <v>166</v>
      </c>
      <c r="B31" s="393">
        <f>J31+K31</f>
        <v>4216.2880999999998</v>
      </c>
      <c r="C31" s="393">
        <v>-13.318325825825827</v>
      </c>
      <c r="D31" s="393">
        <v>12.511703077284473</v>
      </c>
      <c r="E31" s="394">
        <f>Vykony!M3</f>
        <v>0.90110243847228921</v>
      </c>
      <c r="F31" s="395">
        <f>SUM(B31:D31)*E31</f>
        <v>3798.5806384860571</v>
      </c>
      <c r="G31" s="304">
        <f t="shared" ref="G31:G37" si="7">F31/F$38</f>
        <v>0.71750404980584159</v>
      </c>
      <c r="H31" s="305">
        <f t="shared" ref="H31:H37" si="8">G31*$J$14</f>
        <v>3093594.0486631156</v>
      </c>
      <c r="J31" s="306">
        <v>3123.8833</v>
      </c>
      <c r="K31" s="306">
        <v>1092.4048</v>
      </c>
    </row>
    <row r="32" spans="1:12" ht="15" x14ac:dyDescent="0.25">
      <c r="A32" s="192" t="s">
        <v>167</v>
      </c>
      <c r="B32" s="393">
        <f t="shared" ref="B32:B36" si="9">J32+K32</f>
        <v>526.8646</v>
      </c>
      <c r="C32" s="393">
        <v>-46.119740316421172</v>
      </c>
      <c r="D32" s="393">
        <v>17.357438680311024</v>
      </c>
      <c r="E32" s="394">
        <f>Vykony!M4</f>
        <v>1.2616149408164068</v>
      </c>
      <c r="F32" s="395">
        <f t="shared" ref="F32:F37" si="10">SUM(B32:D32)*E32</f>
        <v>628.41330167087517</v>
      </c>
      <c r="G32" s="304">
        <f t="shared" si="7"/>
        <v>0.11869935952719883</v>
      </c>
      <c r="H32" s="305">
        <f t="shared" si="8"/>
        <v>511784.75203426811</v>
      </c>
      <c r="J32" s="306">
        <v>369.98849999999999</v>
      </c>
      <c r="K32" s="306">
        <v>156.87610000000001</v>
      </c>
    </row>
    <row r="33" spans="1:12" ht="15" x14ac:dyDescent="0.25">
      <c r="A33" s="192" t="s">
        <v>168</v>
      </c>
      <c r="B33" s="393">
        <f t="shared" si="9"/>
        <v>263.33339999999998</v>
      </c>
      <c r="C33" s="393">
        <v>-7.8761616161616157</v>
      </c>
      <c r="D33" s="393">
        <v>0.31666666666666665</v>
      </c>
      <c r="E33" s="394">
        <f>Vykony!M5</f>
        <v>0.87533394668166764</v>
      </c>
      <c r="F33" s="395">
        <f t="shared" si="10"/>
        <v>223.88758176604068</v>
      </c>
      <c r="G33" s="304">
        <f t="shared" si="7"/>
        <v>4.2289544939710599E-2</v>
      </c>
      <c r="H33" s="305">
        <f t="shared" si="8"/>
        <v>182335.81340978091</v>
      </c>
      <c r="J33" s="306">
        <v>195.34549999999999</v>
      </c>
      <c r="K33" s="306">
        <v>67.987899999999996</v>
      </c>
    </row>
    <row r="34" spans="1:12" ht="15" x14ac:dyDescent="0.25">
      <c r="A34" s="192" t="s">
        <v>169</v>
      </c>
      <c r="B34" s="393">
        <f t="shared" si="9"/>
        <v>115.35527999999999</v>
      </c>
      <c r="C34" s="393">
        <v>-4.4491228070175435</v>
      </c>
      <c r="D34" s="393">
        <v>0.10666666666666667</v>
      </c>
      <c r="E34" s="394">
        <f>Vykony!M6</f>
        <v>0.81695378320411871</v>
      </c>
      <c r="F34" s="395">
        <f t="shared" si="10"/>
        <v>90.692346436312803</v>
      </c>
      <c r="G34" s="304">
        <f t="shared" si="7"/>
        <v>1.7130642218084816E-2</v>
      </c>
      <c r="H34" s="305">
        <f t="shared" si="8"/>
        <v>73860.562640705582</v>
      </c>
      <c r="J34" s="306">
        <v>87.973699999999994</v>
      </c>
      <c r="K34" s="306">
        <v>27.38158</v>
      </c>
    </row>
    <row r="35" spans="1:12" ht="15" x14ac:dyDescent="0.25">
      <c r="A35" s="192" t="s">
        <v>170</v>
      </c>
      <c r="B35" s="393">
        <f t="shared" si="9"/>
        <v>557.41238999999996</v>
      </c>
      <c r="C35" s="393">
        <v>-29.954473746880971</v>
      </c>
      <c r="D35" s="393">
        <v>44.617071418555184</v>
      </c>
      <c r="E35" s="394">
        <f>Vykony!M7</f>
        <v>0.92808072626116545</v>
      </c>
      <c r="F35" s="395">
        <f t="shared" si="10"/>
        <v>530.93177003417463</v>
      </c>
      <c r="G35" s="304">
        <f t="shared" si="7"/>
        <v>0.10028632571610534</v>
      </c>
      <c r="H35" s="305">
        <f t="shared" si="8"/>
        <v>432395.02338918834</v>
      </c>
      <c r="J35" s="306">
        <v>411.15199999999999</v>
      </c>
      <c r="K35" s="306">
        <v>146.26039</v>
      </c>
    </row>
    <row r="36" spans="1:12" ht="15" x14ac:dyDescent="0.25">
      <c r="A36" s="192" t="s">
        <v>0</v>
      </c>
      <c r="B36" s="393">
        <f t="shared" si="9"/>
        <v>0</v>
      </c>
      <c r="C36" s="393">
        <v>0</v>
      </c>
      <c r="D36" s="393">
        <v>26.80827780282312</v>
      </c>
      <c r="E36" s="394">
        <f>Vykony!M8</f>
        <v>0.80771778692589136</v>
      </c>
      <c r="F36" s="395">
        <f t="shared" si="10"/>
        <v>21.653522818190787</v>
      </c>
      <c r="G36" s="304">
        <f t="shared" si="7"/>
        <v>4.0900777930588401E-3</v>
      </c>
      <c r="H36" s="305">
        <f t="shared" si="8"/>
        <v>17634.799862941461</v>
      </c>
      <c r="J36" s="306">
        <v>0</v>
      </c>
      <c r="K36" s="306">
        <v>0</v>
      </c>
    </row>
    <row r="37" spans="1:12" ht="15" x14ac:dyDescent="0.25">
      <c r="A37" s="192" t="s">
        <v>171</v>
      </c>
      <c r="B37" s="393"/>
      <c r="C37" s="393">
        <v>0</v>
      </c>
      <c r="D37" s="393">
        <v>0</v>
      </c>
      <c r="E37" s="394"/>
      <c r="F37" s="395">
        <f t="shared" si="10"/>
        <v>0</v>
      </c>
      <c r="G37" s="304">
        <f t="shared" si="7"/>
        <v>0</v>
      </c>
      <c r="H37" s="305">
        <f t="shared" si="8"/>
        <v>0</v>
      </c>
      <c r="J37" s="287"/>
      <c r="K37" s="287"/>
    </row>
    <row r="38" spans="1:12" ht="15" x14ac:dyDescent="0.25">
      <c r="A38" s="192" t="s">
        <v>208</v>
      </c>
      <c r="B38" s="396">
        <f>SUM(B31:B37)</f>
        <v>5679.2537699999993</v>
      </c>
      <c r="C38" s="397">
        <f>SUM(C31:C37)</f>
        <v>-101.71782431230713</v>
      </c>
      <c r="D38" s="397">
        <f>SUM(D31:D37)</f>
        <v>101.71782431230713</v>
      </c>
      <c r="E38" s="396">
        <f>Vykony!M10</f>
        <v>1.0009397198813574</v>
      </c>
      <c r="F38" s="398">
        <f>SUM(F31:F37)</f>
        <v>5294.1591612116508</v>
      </c>
      <c r="G38" s="308">
        <f>SUM(G31:G37)</f>
        <v>0.99999999999999989</v>
      </c>
      <c r="H38" s="305">
        <f>SUM(H31:H37)</f>
        <v>4311605</v>
      </c>
      <c r="J38" s="287">
        <f>SUM(J31:J37)</f>
        <v>4188.3429999999998</v>
      </c>
      <c r="K38" s="287">
        <f>SUM(K31:K37)</f>
        <v>1490.91077</v>
      </c>
    </row>
    <row r="39" spans="1:12" x14ac:dyDescent="0.25">
      <c r="A39" s="374" t="s">
        <v>209</v>
      </c>
      <c r="B39" s="375">
        <f>SUM(J39:K39)</f>
        <v>5679.2538438998145</v>
      </c>
      <c r="C39" s="297"/>
      <c r="D39" s="297"/>
      <c r="E39" s="384"/>
      <c r="F39" s="301"/>
      <c r="G39" s="300"/>
      <c r="H39" s="302"/>
      <c r="J39" s="312">
        <v>4188.343065899815</v>
      </c>
      <c r="K39" s="312">
        <v>1490.9107779999999</v>
      </c>
    </row>
    <row r="40" spans="1:12" x14ac:dyDescent="0.25">
      <c r="A40" s="378"/>
      <c r="B40" s="376"/>
      <c r="C40" s="377"/>
      <c r="D40" s="377"/>
      <c r="E40" s="384"/>
      <c r="F40" s="301"/>
      <c r="G40" s="300"/>
      <c r="H40" s="302"/>
      <c r="J40" s="286" t="s">
        <v>220</v>
      </c>
      <c r="K40" s="286" t="s">
        <v>212</v>
      </c>
    </row>
    <row r="41" spans="1:12" ht="15" x14ac:dyDescent="0.25">
      <c r="A41" s="610"/>
      <c r="B41" s="610"/>
      <c r="C41" s="610"/>
      <c r="D41" s="610"/>
      <c r="E41" s="384"/>
      <c r="H41" s="313"/>
    </row>
    <row r="42" spans="1:12" ht="60" x14ac:dyDescent="0.25">
      <c r="A42" s="191" t="s">
        <v>198</v>
      </c>
      <c r="B42" s="261" t="s">
        <v>221</v>
      </c>
      <c r="C42" s="261" t="s">
        <v>222</v>
      </c>
      <c r="D42" s="261" t="s">
        <v>223</v>
      </c>
      <c r="E42" s="385" t="s">
        <v>224</v>
      </c>
      <c r="F42" s="161" t="s">
        <v>225</v>
      </c>
      <c r="G42" s="161" t="s">
        <v>226</v>
      </c>
      <c r="H42" s="161" t="s">
        <v>227</v>
      </c>
      <c r="I42" s="262" t="s">
        <v>228</v>
      </c>
      <c r="J42" s="161" t="s">
        <v>206</v>
      </c>
      <c r="K42" s="161" t="s">
        <v>207</v>
      </c>
      <c r="L42" s="270"/>
    </row>
    <row r="43" spans="1:12" ht="15" x14ac:dyDescent="0.25">
      <c r="A43" s="192" t="s">
        <v>166</v>
      </c>
      <c r="B43" s="393">
        <f>J43+K43</f>
        <v>947.6</v>
      </c>
      <c r="C43" s="393">
        <v>-96.644999999999996</v>
      </c>
      <c r="D43" s="393">
        <v>0</v>
      </c>
      <c r="E43" s="394">
        <f>Vykony!N3</f>
        <v>0.80220487694457843</v>
      </c>
      <c r="F43" s="395">
        <f>SUM(B43:D43)*E43</f>
        <v>682.64025106037377</v>
      </c>
      <c r="G43" s="304">
        <f t="shared" ref="G43:G48" si="11">F43/F$50</f>
        <v>0.20202332170688195</v>
      </c>
      <c r="H43" s="305">
        <f t="shared" ref="H43:H49" si="12">G43*$J$15</f>
        <v>516695.65569080808</v>
      </c>
      <c r="I43" s="314">
        <f>H19+H31+H43</f>
        <v>7306096.6360829417</v>
      </c>
      <c r="J43" s="306">
        <v>822</v>
      </c>
      <c r="K43" s="306">
        <v>125.6</v>
      </c>
    </row>
    <row r="44" spans="1:12" ht="15" x14ac:dyDescent="0.25">
      <c r="A44" s="192" t="s">
        <v>167</v>
      </c>
      <c r="B44" s="393">
        <f t="shared" ref="B44:B48" si="13">J44+K44</f>
        <v>1327.1000000000001</v>
      </c>
      <c r="C44" s="393">
        <v>-35.512000000000015</v>
      </c>
      <c r="D44" s="393">
        <v>1.6000000000000003</v>
      </c>
      <c r="E44" s="394">
        <f>Vykony!N4</f>
        <v>1.5232298816328136</v>
      </c>
      <c r="F44" s="395">
        <f t="shared" ref="F44:F49" si="14">SUM(B44:D44)*E44</f>
        <v>1969.8226041689752</v>
      </c>
      <c r="G44" s="304">
        <f t="shared" si="11"/>
        <v>0.58295728247691847</v>
      </c>
      <c r="H44" s="305">
        <f t="shared" si="12"/>
        <v>1490973.8774920965</v>
      </c>
      <c r="I44" s="314">
        <f>H20+H32+H44</f>
        <v>2764702.4301227769</v>
      </c>
      <c r="J44" s="306">
        <v>1041.9000000000001</v>
      </c>
      <c r="K44" s="306">
        <v>285.2</v>
      </c>
    </row>
    <row r="45" spans="1:12" ht="15" x14ac:dyDescent="0.25">
      <c r="A45" s="192" t="s">
        <v>168</v>
      </c>
      <c r="B45" s="393">
        <f t="shared" si="13"/>
        <v>265.17337000000003</v>
      </c>
      <c r="C45" s="393">
        <v>-14.842666666666666</v>
      </c>
      <c r="D45" s="393">
        <v>0</v>
      </c>
      <c r="E45" s="394">
        <f>Vykony!N5</f>
        <v>0.7506678933633355</v>
      </c>
      <c r="F45" s="395">
        <f t="shared" si="14"/>
        <v>187.91522171539546</v>
      </c>
      <c r="G45" s="304">
        <f t="shared" si="11"/>
        <v>5.5612392078052041E-2</v>
      </c>
      <c r="H45" s="305">
        <f t="shared" si="12"/>
        <v>142234.47642839421</v>
      </c>
      <c r="I45" s="314">
        <f>H21+H33+H45</f>
        <v>827018.878842826</v>
      </c>
      <c r="J45" s="306">
        <v>210.98670000000001</v>
      </c>
      <c r="K45" s="306">
        <v>54.186669999999999</v>
      </c>
    </row>
    <row r="46" spans="1:12" ht="15" x14ac:dyDescent="0.25">
      <c r="A46" s="192" t="s">
        <v>169</v>
      </c>
      <c r="B46" s="393">
        <f t="shared" si="13"/>
        <v>83.2</v>
      </c>
      <c r="C46" s="393">
        <v>-2.3466666666666667</v>
      </c>
      <c r="D46" s="393">
        <v>0</v>
      </c>
      <c r="E46" s="394">
        <f>Vykony!N6</f>
        <v>0.6339075664082372</v>
      </c>
      <c r="F46" s="395">
        <f t="shared" si="14"/>
        <v>51.25353976932734</v>
      </c>
      <c r="G46" s="304">
        <f t="shared" si="11"/>
        <v>1.5168180219890848E-2</v>
      </c>
      <c r="H46" s="305">
        <f t="shared" si="12"/>
        <v>38794.198403113711</v>
      </c>
      <c r="I46" s="314">
        <f t="shared" ref="I46:I49" si="15">H22+H34+H46</f>
        <v>423350.32822351839</v>
      </c>
      <c r="J46" s="306">
        <v>76.8</v>
      </c>
      <c r="K46" s="306">
        <v>6.4</v>
      </c>
    </row>
    <row r="47" spans="1:12" ht="15" x14ac:dyDescent="0.25">
      <c r="A47" s="192" t="s">
        <v>170</v>
      </c>
      <c r="B47" s="393">
        <f t="shared" si="13"/>
        <v>422.4</v>
      </c>
      <c r="C47" s="393">
        <v>-1.1733333333333336</v>
      </c>
      <c r="D47" s="393">
        <v>145.79633333333334</v>
      </c>
      <c r="E47" s="394">
        <f>Vykony!N7</f>
        <v>0.85616145252233111</v>
      </c>
      <c r="F47" s="395">
        <f t="shared" si="14"/>
        <v>485.46323529356965</v>
      </c>
      <c r="G47" s="304">
        <f t="shared" si="11"/>
        <v>0.14366995677186145</v>
      </c>
      <c r="H47" s="305">
        <f t="shared" si="12"/>
        <v>367450.85611953994</v>
      </c>
      <c r="I47" s="314">
        <f>H23+H35+H47</f>
        <v>1735114.4397302475</v>
      </c>
      <c r="J47" s="306">
        <v>332.8</v>
      </c>
      <c r="K47" s="306">
        <v>89.6</v>
      </c>
    </row>
    <row r="48" spans="1:12" ht="15" x14ac:dyDescent="0.25">
      <c r="A48" s="192" t="s">
        <v>0</v>
      </c>
      <c r="B48" s="393">
        <f t="shared" si="13"/>
        <v>0</v>
      </c>
      <c r="C48" s="393">
        <v>0</v>
      </c>
      <c r="D48" s="393">
        <v>3.123333333333334</v>
      </c>
      <c r="E48" s="394">
        <f>Vykony!N8</f>
        <v>0.61543557385178271</v>
      </c>
      <c r="F48" s="395">
        <f t="shared" si="14"/>
        <v>1.9222104423304018</v>
      </c>
      <c r="G48" s="304">
        <f t="shared" si="11"/>
        <v>5.6886674639538355E-4</v>
      </c>
      <c r="H48" s="305">
        <f t="shared" si="12"/>
        <v>1454.9358660478185</v>
      </c>
      <c r="I48" s="314">
        <f t="shared" si="15"/>
        <v>227230.28699769027</v>
      </c>
      <c r="J48" s="306">
        <v>0</v>
      </c>
      <c r="K48" s="306">
        <v>0</v>
      </c>
    </row>
    <row r="49" spans="1:12" ht="15" x14ac:dyDescent="0.25">
      <c r="A49" s="192" t="s">
        <v>171</v>
      </c>
      <c r="B49" s="393"/>
      <c r="C49" s="393">
        <v>0</v>
      </c>
      <c r="D49" s="393">
        <v>0</v>
      </c>
      <c r="E49" s="394"/>
      <c r="F49" s="395">
        <f t="shared" si="14"/>
        <v>0</v>
      </c>
      <c r="G49" s="304"/>
      <c r="H49" s="305">
        <f t="shared" si="12"/>
        <v>0</v>
      </c>
      <c r="I49" s="314">
        <f t="shared" si="15"/>
        <v>0</v>
      </c>
      <c r="J49" s="287"/>
      <c r="K49" s="287"/>
    </row>
    <row r="50" spans="1:12" ht="15" x14ac:dyDescent="0.25">
      <c r="A50" s="192" t="s">
        <v>208</v>
      </c>
      <c r="B50" s="396">
        <f>SUM(B43:B49)</f>
        <v>3045.4733700000002</v>
      </c>
      <c r="C50" s="397">
        <f>SUM(C43:C49)</f>
        <v>-150.51966666666669</v>
      </c>
      <c r="D50" s="397">
        <f>SUM(D43:D49)</f>
        <v>150.51966666666667</v>
      </c>
      <c r="E50" s="396">
        <f>Vykony!N10</f>
        <v>1.0018794397627149</v>
      </c>
      <c r="F50" s="398">
        <f t="shared" ref="F50:I50" si="16">SUM(F43:F49)</f>
        <v>3379.0170624499715</v>
      </c>
      <c r="G50" s="315">
        <f t="shared" si="16"/>
        <v>1.0000000000000002</v>
      </c>
      <c r="H50" s="305">
        <f t="shared" si="16"/>
        <v>2557604</v>
      </c>
      <c r="I50" s="314">
        <f t="shared" si="16"/>
        <v>13283513.000000002</v>
      </c>
      <c r="J50" s="145">
        <f>SUM(J43:J49)</f>
        <v>2484.4867000000004</v>
      </c>
      <c r="K50" s="145">
        <f>SUM(K43:K49)</f>
        <v>560.98666999999989</v>
      </c>
      <c r="L50" s="242"/>
    </row>
    <row r="51" spans="1:12" x14ac:dyDescent="0.25">
      <c r="A51" s="309" t="s">
        <v>209</v>
      </c>
      <c r="B51" s="310">
        <f>SUM(J51:K51)</f>
        <v>3045.4733699999997</v>
      </c>
      <c r="E51" s="386"/>
      <c r="J51" s="312">
        <v>2484.4866999999999</v>
      </c>
      <c r="K51" s="312">
        <v>560.98667</v>
      </c>
    </row>
    <row r="52" spans="1:12" x14ac:dyDescent="0.25">
      <c r="A52" s="611" t="s">
        <v>229</v>
      </c>
      <c r="B52" s="611"/>
      <c r="C52" s="611"/>
      <c r="J52" s="286" t="s">
        <v>230</v>
      </c>
      <c r="K52" s="286" t="s">
        <v>212</v>
      </c>
    </row>
    <row r="53" spans="1:12" x14ac:dyDescent="0.25">
      <c r="B53" s="316"/>
      <c r="F53" s="293"/>
    </row>
    <row r="54" spans="1:12" ht="15" x14ac:dyDescent="0.25">
      <c r="A54" s="598" t="s">
        <v>231</v>
      </c>
      <c r="B54" s="598"/>
      <c r="C54" s="598"/>
      <c r="D54" s="598"/>
      <c r="F54" s="293"/>
      <c r="I54" s="279">
        <f>I50-E13</f>
        <v>9.9397743120789528E-2</v>
      </c>
    </row>
    <row r="55" spans="1:12" ht="20.25" customHeight="1" x14ac:dyDescent="0.25">
      <c r="A55" s="168" t="s">
        <v>198</v>
      </c>
      <c r="B55" s="191" t="s">
        <v>232</v>
      </c>
      <c r="C55" s="168" t="s">
        <v>233</v>
      </c>
      <c r="D55" s="387" t="s">
        <v>208</v>
      </c>
      <c r="F55" s="293"/>
    </row>
    <row r="56" spans="1:12" ht="15" x14ac:dyDescent="0.25">
      <c r="A56" s="303" t="s">
        <v>166</v>
      </c>
      <c r="B56" s="317">
        <f>Vykony!K45</f>
        <v>0.22368960708719549</v>
      </c>
      <c r="C56" s="133">
        <f>Vykony!E60</f>
        <v>0</v>
      </c>
      <c r="D56" s="314">
        <f>B56*$E$14+C56*$E$15</f>
        <v>11793.782417057815</v>
      </c>
      <c r="F56" s="293"/>
    </row>
    <row r="57" spans="1:12" ht="15" x14ac:dyDescent="0.25">
      <c r="A57" s="303" t="s">
        <v>167</v>
      </c>
      <c r="B57" s="317">
        <f>Vykony!K46</f>
        <v>0.27561315724714958</v>
      </c>
      <c r="C57" s="133">
        <f>Vykony!E61</f>
        <v>0</v>
      </c>
      <c r="D57" s="314">
        <f t="shared" ref="D57:D62" si="17">B57*$E$14+C57*$E$15</f>
        <v>14531.393077122942</v>
      </c>
      <c r="F57" s="293"/>
    </row>
    <row r="58" spans="1:12" ht="15" x14ac:dyDescent="0.25">
      <c r="A58" s="303" t="s">
        <v>168</v>
      </c>
      <c r="B58" s="317">
        <f>Vykony!K47</f>
        <v>0.13206463784759248</v>
      </c>
      <c r="C58" s="133">
        <f>Vykony!E62</f>
        <v>0</v>
      </c>
      <c r="D58" s="314">
        <f t="shared" si="17"/>
        <v>6962.9591827880749</v>
      </c>
      <c r="F58" s="293"/>
      <c r="I58" s="279">
        <f>I50+D63-E12</f>
        <v>9.9397744983434677E-2</v>
      </c>
    </row>
    <row r="59" spans="1:12" ht="15" x14ac:dyDescent="0.25">
      <c r="A59" s="303" t="s">
        <v>169</v>
      </c>
      <c r="B59" s="317">
        <f>Vykony!K48</f>
        <v>0.10827659748995161</v>
      </c>
      <c r="C59" s="133">
        <f>Vykony!E63</f>
        <v>0</v>
      </c>
      <c r="D59" s="314">
        <f t="shared" si="17"/>
        <v>5708.7615660125839</v>
      </c>
      <c r="F59" s="293"/>
    </row>
    <row r="60" spans="1:12" ht="15" x14ac:dyDescent="0.25">
      <c r="A60" s="303" t="s">
        <v>170</v>
      </c>
      <c r="B60" s="317">
        <f>Vykony!K49</f>
        <v>0.23082601919448775</v>
      </c>
      <c r="C60" s="133">
        <f>Vykony!E64</f>
        <v>1</v>
      </c>
      <c r="D60" s="314">
        <f t="shared" si="17"/>
        <v>14069.268182212016</v>
      </c>
      <c r="F60" s="293"/>
    </row>
    <row r="61" spans="1:12" ht="15" x14ac:dyDescent="0.25">
      <c r="A61" s="303" t="s">
        <v>0</v>
      </c>
      <c r="B61" s="317">
        <f>Vykony!K50</f>
        <v>2.9529981133623168E-2</v>
      </c>
      <c r="C61" s="133">
        <f>Vykony!E65</f>
        <v>0</v>
      </c>
      <c r="D61" s="314">
        <f t="shared" si="17"/>
        <v>1556.9349725488867</v>
      </c>
      <c r="F61" s="293"/>
    </row>
    <row r="62" spans="1:12" ht="15" x14ac:dyDescent="0.25">
      <c r="A62" s="303" t="s">
        <v>171</v>
      </c>
      <c r="B62" s="317">
        <f>Vykony!K51</f>
        <v>0</v>
      </c>
      <c r="C62" s="133">
        <f>Vykony!E66</f>
        <v>0</v>
      </c>
      <c r="D62" s="314">
        <f t="shared" si="17"/>
        <v>0</v>
      </c>
      <c r="F62" s="293"/>
    </row>
    <row r="63" spans="1:12" ht="15" x14ac:dyDescent="0.25">
      <c r="A63" s="303" t="s">
        <v>208</v>
      </c>
      <c r="B63" s="318">
        <f>SUM(B56:B62)</f>
        <v>1</v>
      </c>
      <c r="C63" s="285">
        <f>SUM(C56:C62)</f>
        <v>1</v>
      </c>
      <c r="D63" s="314">
        <f>SUM(D56:D62)</f>
        <v>54623.099397742313</v>
      </c>
      <c r="F63" s="293"/>
    </row>
    <row r="64" spans="1:12" x14ac:dyDescent="0.25">
      <c r="C64" s="319"/>
      <c r="D64" s="320"/>
      <c r="F64" s="293"/>
    </row>
    <row r="65" spans="3:12" x14ac:dyDescent="0.25">
      <c r="C65" s="319"/>
      <c r="D65" s="320"/>
      <c r="F65" s="293"/>
    </row>
    <row r="66" spans="3:12" x14ac:dyDescent="0.25">
      <c r="C66" s="319"/>
      <c r="D66" s="320"/>
      <c r="F66" s="293"/>
    </row>
    <row r="67" spans="3:12" x14ac:dyDescent="0.25">
      <c r="D67" s="321"/>
      <c r="K67" s="298"/>
      <c r="L67" s="322"/>
    </row>
    <row r="69" spans="3:12" x14ac:dyDescent="0.25">
      <c r="L69" s="279"/>
    </row>
  </sheetData>
  <mergeCells count="17">
    <mergeCell ref="A14:D14"/>
    <mergeCell ref="A41:D41"/>
    <mergeCell ref="A52:C52"/>
    <mergeCell ref="A54:D54"/>
    <mergeCell ref="A15:D15"/>
    <mergeCell ref="A17:D17"/>
    <mergeCell ref="A13:D13"/>
    <mergeCell ref="A1:D1"/>
    <mergeCell ref="A2:D2"/>
    <mergeCell ref="A3:D3"/>
    <mergeCell ref="A5:D5"/>
    <mergeCell ref="A6:D6"/>
    <mergeCell ref="A7:D7"/>
    <mergeCell ref="A11:D11"/>
    <mergeCell ref="A12:D12"/>
    <mergeCell ref="A9:D9"/>
    <mergeCell ref="A10:D10"/>
  </mergeCells>
  <phoneticPr fontId="14" type="noConversion"/>
  <conditionalFormatting sqref="B27:B29">
    <cfRule type="cellIs" dxfId="26" priority="6" operator="between">
      <formula>B26-0.9</formula>
      <formula>B26+0.9</formula>
    </cfRule>
  </conditionalFormatting>
  <conditionalFormatting sqref="B39:B40">
    <cfRule type="cellIs" dxfId="25" priority="5" operator="between">
      <formula>B38-0.9</formula>
      <formula>B38+0.9</formula>
    </cfRule>
  </conditionalFormatting>
  <conditionalFormatting sqref="B51">
    <cfRule type="cellIs" dxfId="24" priority="4" operator="between">
      <formula>B50-0.9</formula>
      <formula>B50+0.9</formula>
    </cfRule>
  </conditionalFormatting>
  <conditionalFormatting sqref="E51">
    <cfRule type="cellIs" dxfId="23" priority="7" operator="between">
      <formula>E50-0.9</formula>
      <formula>E50+0.9</formula>
    </cfRule>
  </conditionalFormatting>
  <conditionalFormatting sqref="J27:K27">
    <cfRule type="cellIs" dxfId="22" priority="3" operator="between">
      <formula>J26-0.9</formula>
      <formula>J26+0.9</formula>
    </cfRule>
  </conditionalFormatting>
  <conditionalFormatting sqref="J39:K39">
    <cfRule type="cellIs" dxfId="21" priority="2" operator="between">
      <formula>J38-0.9</formula>
      <formula>J38+0.9</formula>
    </cfRule>
  </conditionalFormatting>
  <conditionalFormatting sqref="J51:K51">
    <cfRule type="cellIs" dxfId="20" priority="1" operator="between">
      <formula>J50-0.9</formula>
      <formula>J50+0.9</formula>
    </cfRule>
  </conditionalFormatting>
  <pageMargins left="0.31496062992125984" right="0.31496062992125984" top="0.74803149606299213" bottom="0.55118110236220474" header="0.31496062992125984" footer="0.31496062992125984"/>
  <pageSetup paperSize="8" scale="52" fitToHeight="2" orientation="landscape" r:id="rId1"/>
  <headerFooter scaleWithDoc="0"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35"/>
  <sheetViews>
    <sheetView view="pageBreakPreview" zoomScaleNormal="110" zoomScaleSheetLayoutView="100" workbookViewId="0">
      <selection activeCell="C29" sqref="C29"/>
    </sheetView>
  </sheetViews>
  <sheetFormatPr defaultColWidth="12.625" defaultRowHeight="15" x14ac:dyDescent="0.25"/>
  <cols>
    <col min="1" max="1" width="39.75" style="419" customWidth="1"/>
    <col min="2" max="2" width="15" style="403" customWidth="1"/>
    <col min="3" max="3" width="16.375" style="420" bestFit="1" customWidth="1"/>
    <col min="4" max="4" width="6.375" style="403" customWidth="1"/>
    <col min="5" max="5" width="30" style="403" customWidth="1"/>
    <col min="6" max="6" width="12.625" style="403"/>
    <col min="7" max="7" width="16.375" style="420" bestFit="1" customWidth="1"/>
    <col min="8" max="16384" width="12.625" style="118"/>
  </cols>
  <sheetData>
    <row r="1" spans="1:7" x14ac:dyDescent="0.25">
      <c r="A1" s="401" t="s">
        <v>234</v>
      </c>
      <c r="B1" s="402">
        <v>2026</v>
      </c>
      <c r="E1" s="401" t="s">
        <v>235</v>
      </c>
      <c r="F1" s="402">
        <v>2026</v>
      </c>
    </row>
    <row r="2" spans="1:7" x14ac:dyDescent="0.25">
      <c r="A2" s="404" t="s">
        <v>236</v>
      </c>
      <c r="B2" s="405">
        <f>VstupySR!B12</f>
        <v>4600000</v>
      </c>
      <c r="C2" s="421"/>
      <c r="E2" s="404" t="s">
        <v>236</v>
      </c>
      <c r="F2" s="405">
        <v>550000</v>
      </c>
      <c r="G2" s="421"/>
    </row>
    <row r="3" spans="1:7" x14ac:dyDescent="0.25">
      <c r="A3" s="406" t="s">
        <v>179</v>
      </c>
      <c r="B3" s="407">
        <v>2520000</v>
      </c>
      <c r="C3" s="556" t="s">
        <v>434</v>
      </c>
      <c r="E3" s="409" t="s">
        <v>179</v>
      </c>
      <c r="F3" s="407">
        <v>0</v>
      </c>
      <c r="G3" s="425"/>
    </row>
    <row r="4" spans="1:7" x14ac:dyDescent="0.25">
      <c r="A4" s="406" t="s">
        <v>237</v>
      </c>
      <c r="B4" s="407">
        <f>1900000-B5-F4-F5</f>
        <v>1530000</v>
      </c>
      <c r="C4" s="408"/>
      <c r="E4" s="409" t="s">
        <v>462</v>
      </c>
      <c r="F4" s="407">
        <v>120000</v>
      </c>
      <c r="G4" s="556" t="s">
        <v>449</v>
      </c>
    </row>
    <row r="5" spans="1:7" x14ac:dyDescent="0.25">
      <c r="A5" s="406" t="s">
        <v>238</v>
      </c>
      <c r="B5" s="407">
        <v>220000</v>
      </c>
      <c r="C5" s="422"/>
      <c r="E5" s="409" t="s">
        <v>238</v>
      </c>
      <c r="F5" s="407">
        <v>30000</v>
      </c>
      <c r="G5" s="422"/>
    </row>
    <row r="6" spans="1:7" x14ac:dyDescent="0.25">
      <c r="A6" s="406" t="s">
        <v>239</v>
      </c>
      <c r="B6" s="407">
        <f>B2-SUM(B3:B5)</f>
        <v>330000</v>
      </c>
      <c r="C6" s="422"/>
      <c r="E6" s="409" t="s">
        <v>239</v>
      </c>
      <c r="F6" s="407">
        <f>F2-SUM(F3:F5)</f>
        <v>400000</v>
      </c>
      <c r="G6" s="422"/>
    </row>
    <row r="7" spans="1:7" x14ac:dyDescent="0.25">
      <c r="A7" s="410" t="s">
        <v>240</v>
      </c>
      <c r="B7" s="407">
        <f>ROUND(B6*C7,0)</f>
        <v>40515</v>
      </c>
      <c r="C7" s="422">
        <f>VstupySR!B21</f>
        <v>0.12277127110745702</v>
      </c>
      <c r="E7" s="411" t="s">
        <v>240</v>
      </c>
      <c r="F7" s="407">
        <f>ROUND(F6*G7,0)</f>
        <v>52000</v>
      </c>
      <c r="G7" s="422">
        <v>0.13</v>
      </c>
    </row>
    <row r="8" spans="1:7" x14ac:dyDescent="0.25">
      <c r="A8" s="410" t="s">
        <v>166</v>
      </c>
      <c r="B8" s="407">
        <f>($B$6-$B$7)*' rozpis 2026'!E5/SUM(' rozpis 2026'!$E$5:$E$10)</f>
        <v>138692.62717903926</v>
      </c>
      <c r="C8" s="423" t="s">
        <v>241</v>
      </c>
      <c r="E8" s="411" t="s">
        <v>166</v>
      </c>
      <c r="F8" s="407">
        <f>($F$6-$F$7)*'07712-mzdy'!K30/SUM('07712-mzdy'!$K$30:$K$36)</f>
        <v>125173.06810636664</v>
      </c>
      <c r="G8" s="423" t="s">
        <v>242</v>
      </c>
    </row>
    <row r="9" spans="1:7" x14ac:dyDescent="0.25">
      <c r="A9" s="410" t="s">
        <v>167</v>
      </c>
      <c r="B9" s="407">
        <f>($B$6-$B$7)*' rozpis 2026'!E6/SUM(' rozpis 2026'!$E$5:$E$10)</f>
        <v>83594.579932695793</v>
      </c>
      <c r="C9" s="423" t="s">
        <v>241</v>
      </c>
      <c r="E9" s="411" t="s">
        <v>167</v>
      </c>
      <c r="F9" s="407">
        <f>($F$6-$F$7)*'07712-mzdy'!K31/SUM('07712-mzdy'!$K$30:$K$36)</f>
        <v>140848.138500931</v>
      </c>
      <c r="G9" s="423" t="s">
        <v>242</v>
      </c>
    </row>
    <row r="10" spans="1:7" x14ac:dyDescent="0.25">
      <c r="A10" s="410" t="s">
        <v>168</v>
      </c>
      <c r="B10" s="407">
        <f>($B$6-$B$7)*' rozpis 2026'!E7/SUM(' rozpis 2026'!$E$5:$E$10)</f>
        <v>16988.756583987182</v>
      </c>
      <c r="C10" s="423" t="s">
        <v>241</v>
      </c>
      <c r="E10" s="411" t="s">
        <v>168</v>
      </c>
      <c r="F10" s="407">
        <f>($F$6-$F$7)*'07712-mzdy'!K32/SUM('07712-mzdy'!$K$30:$K$36)</f>
        <v>17834.248965680261</v>
      </c>
      <c r="G10" s="423" t="s">
        <v>242</v>
      </c>
    </row>
    <row r="11" spans="1:7" x14ac:dyDescent="0.25">
      <c r="A11" s="410" t="s">
        <v>169</v>
      </c>
      <c r="B11" s="407">
        <f>($B$6-$B$7)*' rozpis 2026'!E8/SUM(' rozpis 2026'!$E$5:$E$10)</f>
        <v>7494.3447808429664</v>
      </c>
      <c r="C11" s="423" t="s">
        <v>241</v>
      </c>
      <c r="E11" s="411" t="s">
        <v>169</v>
      </c>
      <c r="F11" s="407">
        <f>($F$6-$F$7)*'07712-mzdy'!K33/SUM('07712-mzdy'!$K$30:$K$36)</f>
        <v>5415.5848105325285</v>
      </c>
      <c r="G11" s="423" t="s">
        <v>242</v>
      </c>
    </row>
    <row r="12" spans="1:7" x14ac:dyDescent="0.25">
      <c r="A12" s="410" t="s">
        <v>170</v>
      </c>
      <c r="B12" s="407">
        <f>($B$6-$B$7)*' rozpis 2026'!E9/SUM(' rozpis 2026'!$E$5:$E$10)</f>
        <v>38589.8996569507</v>
      </c>
      <c r="C12" s="423" t="s">
        <v>241</v>
      </c>
      <c r="E12" s="411" t="s">
        <v>170</v>
      </c>
      <c r="F12" s="407">
        <f>($F$6-$F$7)*'07712-mzdy'!K34/SUM('07712-mzdy'!$K$30:$K$36)</f>
        <v>46331.220997232136</v>
      </c>
      <c r="G12" s="423" t="s">
        <v>242</v>
      </c>
    </row>
    <row r="13" spans="1:7" x14ac:dyDescent="0.25">
      <c r="A13" s="410" t="s">
        <v>0</v>
      </c>
      <c r="B13" s="407">
        <f>($B$6-$B$7)*' rozpis 2026'!E10/SUM(' rozpis 2026'!$E$5:$E$10)</f>
        <v>4124.7918664840809</v>
      </c>
      <c r="C13" s="423" t="s">
        <v>241</v>
      </c>
      <c r="E13" s="411" t="s">
        <v>0</v>
      </c>
      <c r="F13" s="407">
        <f>($F$6-$F$7)*'07712-mzdy'!K35/SUM('07712-mzdy'!$K$30:$K$36)</f>
        <v>3275.7683732001638</v>
      </c>
      <c r="G13" s="423" t="s">
        <v>242</v>
      </c>
    </row>
    <row r="14" spans="1:7" x14ac:dyDescent="0.25">
      <c r="A14" s="410"/>
      <c r="B14" s="407"/>
      <c r="C14" s="423"/>
      <c r="E14" s="411" t="s">
        <v>171</v>
      </c>
      <c r="F14" s="407">
        <f>($F$6-$F$7)*'07712-mzdy'!K36/SUM('07712-mzdy'!$K$30:$K$36)</f>
        <v>9121.9702460572826</v>
      </c>
      <c r="G14" s="423" t="s">
        <v>445</v>
      </c>
    </row>
    <row r="15" spans="1:7" s="119" customFormat="1" x14ac:dyDescent="0.25">
      <c r="A15" s="412" t="s">
        <v>237</v>
      </c>
      <c r="B15" s="405">
        <f>SUM(B16:B35)</f>
        <v>1530000</v>
      </c>
      <c r="C15" s="555" t="s">
        <v>6</v>
      </c>
      <c r="D15" s="413"/>
      <c r="E15" s="413"/>
      <c r="F15" s="414"/>
      <c r="G15" s="426"/>
    </row>
    <row r="16" spans="1:7" s="388" customFormat="1" x14ac:dyDescent="0.25">
      <c r="A16" s="415" t="s">
        <v>243</v>
      </c>
      <c r="B16" s="407">
        <v>120000</v>
      </c>
      <c r="C16" s="424">
        <v>95579</v>
      </c>
      <c r="D16" s="416"/>
      <c r="E16" s="416"/>
      <c r="F16" s="461"/>
      <c r="G16" s="427"/>
    </row>
    <row r="17" spans="1:3" x14ac:dyDescent="0.25">
      <c r="A17" s="417" t="s">
        <v>489</v>
      </c>
      <c r="B17" s="407">
        <v>50000</v>
      </c>
      <c r="C17" s="424">
        <v>342836</v>
      </c>
    </row>
    <row r="18" spans="1:3" x14ac:dyDescent="0.25">
      <c r="A18" s="417" t="s">
        <v>244</v>
      </c>
      <c r="B18" s="407">
        <v>30000</v>
      </c>
      <c r="C18" s="424">
        <v>25000</v>
      </c>
    </row>
    <row r="19" spans="1:3" x14ac:dyDescent="0.25">
      <c r="A19" s="417" t="s">
        <v>245</v>
      </c>
      <c r="B19" s="407">
        <v>7000</v>
      </c>
      <c r="C19" s="424">
        <v>7000</v>
      </c>
    </row>
    <row r="20" spans="1:3" x14ac:dyDescent="0.25">
      <c r="A20" s="417" t="s">
        <v>246</v>
      </c>
      <c r="B20" s="407">
        <v>92000</v>
      </c>
      <c r="C20" s="424">
        <v>94000</v>
      </c>
    </row>
    <row r="21" spans="1:3" ht="45" x14ac:dyDescent="0.25">
      <c r="A21" s="417" t="s">
        <v>492</v>
      </c>
      <c r="B21" s="407">
        <v>43000</v>
      </c>
      <c r="C21" s="424">
        <v>73000</v>
      </c>
    </row>
    <row r="22" spans="1:3" x14ac:dyDescent="0.25">
      <c r="A22" s="417" t="s">
        <v>247</v>
      </c>
      <c r="B22" s="407">
        <v>193000</v>
      </c>
      <c r="C22" s="424">
        <v>193000</v>
      </c>
    </row>
    <row r="23" spans="1:3" ht="45" x14ac:dyDescent="0.25">
      <c r="A23" s="417" t="s">
        <v>491</v>
      </c>
      <c r="B23" s="407">
        <v>50000</v>
      </c>
      <c r="C23" s="424">
        <v>35000</v>
      </c>
    </row>
    <row r="24" spans="1:3" x14ac:dyDescent="0.25">
      <c r="A24" s="417" t="s">
        <v>490</v>
      </c>
      <c r="B24" s="407">
        <v>17000</v>
      </c>
      <c r="C24" s="424">
        <v>4000</v>
      </c>
    </row>
    <row r="25" spans="1:3" x14ac:dyDescent="0.25">
      <c r="A25" s="417" t="s">
        <v>248</v>
      </c>
      <c r="B25" s="407">
        <v>18000</v>
      </c>
      <c r="C25" s="424">
        <v>17000</v>
      </c>
    </row>
    <row r="26" spans="1:3" x14ac:dyDescent="0.25">
      <c r="A26" s="417" t="s">
        <v>249</v>
      </c>
      <c r="B26" s="407">
        <v>71000</v>
      </c>
      <c r="C26" s="424">
        <v>45000</v>
      </c>
    </row>
    <row r="27" spans="1:3" ht="30" x14ac:dyDescent="0.25">
      <c r="A27" s="418" t="s">
        <v>250</v>
      </c>
      <c r="B27" s="407">
        <v>30000</v>
      </c>
      <c r="C27" s="424">
        <v>25000</v>
      </c>
    </row>
    <row r="28" spans="1:3" ht="30" x14ac:dyDescent="0.25">
      <c r="A28" s="418" t="s">
        <v>251</v>
      </c>
      <c r="B28" s="407">
        <v>4000</v>
      </c>
      <c r="C28" s="424">
        <v>0</v>
      </c>
    </row>
    <row r="29" spans="1:3" ht="30" x14ac:dyDescent="0.25">
      <c r="A29" s="418" t="s">
        <v>252</v>
      </c>
      <c r="B29" s="407">
        <v>350000</v>
      </c>
      <c r="C29" s="424">
        <v>350000</v>
      </c>
    </row>
    <row r="30" spans="1:3" x14ac:dyDescent="0.25">
      <c r="A30" s="418" t="s">
        <v>253</v>
      </c>
      <c r="B30" s="407">
        <v>25000</v>
      </c>
      <c r="C30" s="424">
        <v>20760</v>
      </c>
    </row>
    <row r="31" spans="1:3" x14ac:dyDescent="0.25">
      <c r="A31" s="418" t="s">
        <v>484</v>
      </c>
      <c r="B31" s="407">
        <v>60000</v>
      </c>
      <c r="C31" s="424">
        <v>0</v>
      </c>
    </row>
    <row r="32" spans="1:3" x14ac:dyDescent="0.25">
      <c r="A32" s="418" t="s">
        <v>485</v>
      </c>
      <c r="B32" s="407">
        <v>80000</v>
      </c>
      <c r="C32" s="424">
        <v>0</v>
      </c>
    </row>
    <row r="33" spans="1:3" x14ac:dyDescent="0.25">
      <c r="A33" s="418" t="s">
        <v>486</v>
      </c>
      <c r="B33" s="407">
        <v>20000</v>
      </c>
      <c r="C33" s="424">
        <v>0</v>
      </c>
    </row>
    <row r="34" spans="1:3" x14ac:dyDescent="0.25">
      <c r="A34" s="418" t="s">
        <v>487</v>
      </c>
      <c r="B34" s="407">
        <v>70000</v>
      </c>
      <c r="C34" s="424">
        <v>0</v>
      </c>
    </row>
    <row r="35" spans="1:3" x14ac:dyDescent="0.25">
      <c r="A35" s="418" t="s">
        <v>488</v>
      </c>
      <c r="B35" s="407">
        <v>200000</v>
      </c>
      <c r="C35" s="424">
        <v>0</v>
      </c>
    </row>
  </sheetData>
  <phoneticPr fontId="14" type="noConversion"/>
  <pageMargins left="0.31496062992125984" right="0.31496062992125984" top="0.74803149606299213" bottom="0.55118110236220474" header="0.31496062992125984" footer="0.31496062992125984"/>
  <pageSetup paperSize="8" fitToHeight="2" orientation="landscape" r:id="rId1"/>
  <headerFooter scaleWithDoc="0"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R44"/>
  <sheetViews>
    <sheetView view="pageBreakPreview" zoomScale="60" zoomScaleNormal="100" workbookViewId="0">
      <selection activeCell="D18" sqref="D18"/>
    </sheetView>
  </sheetViews>
  <sheetFormatPr defaultColWidth="12.625" defaultRowHeight="14.25" x14ac:dyDescent="0.2"/>
  <cols>
    <col min="1" max="4" width="12.625" style="243"/>
    <col min="5" max="5" width="15.375" style="243" customWidth="1"/>
    <col min="6" max="6" width="12.625" style="243"/>
    <col min="7" max="7" width="15.375" style="243" customWidth="1"/>
    <col min="8" max="8" width="14" style="243" bestFit="1" customWidth="1"/>
    <col min="9" max="9" width="14" style="243" customWidth="1"/>
    <col min="10" max="10" width="12.625" style="243"/>
    <col min="11" max="11" width="13.375" style="243" bestFit="1" customWidth="1"/>
    <col min="12" max="16384" width="12.625" style="243"/>
  </cols>
  <sheetData>
    <row r="1" spans="1:13" ht="15" x14ac:dyDescent="0.2">
      <c r="A1" s="612" t="s">
        <v>254</v>
      </c>
      <c r="B1" s="612"/>
      <c r="C1" s="612"/>
      <c r="D1" s="612"/>
      <c r="E1" s="241"/>
      <c r="F1" s="242" t="s">
        <v>255</v>
      </c>
    </row>
    <row r="2" spans="1:13" x14ac:dyDescent="0.2">
      <c r="A2" s="599" t="s">
        <v>15</v>
      </c>
      <c r="B2" s="600"/>
      <c r="C2" s="600"/>
      <c r="D2" s="601"/>
      <c r="E2" s="244">
        <f>VstupySR!B15</f>
        <v>10494156</v>
      </c>
      <c r="F2" s="245"/>
      <c r="H2" s="246"/>
      <c r="I2" s="246"/>
      <c r="J2" s="246"/>
      <c r="K2" s="246"/>
    </row>
    <row r="3" spans="1:13" ht="15" x14ac:dyDescent="0.2">
      <c r="A3" s="609" t="s">
        <v>22</v>
      </c>
      <c r="B3" s="609"/>
      <c r="C3" s="609"/>
      <c r="D3" s="609"/>
      <c r="E3" s="247">
        <f>ROUND(SUM($E$2:$E$2)*F3,0)</f>
        <v>1288381</v>
      </c>
      <c r="F3" s="248">
        <f>VstupySR!B21</f>
        <v>0.12277127110745702</v>
      </c>
      <c r="H3" s="246"/>
      <c r="I3" s="246"/>
      <c r="J3" s="246"/>
      <c r="K3" s="246"/>
    </row>
    <row r="4" spans="1:13" ht="15" x14ac:dyDescent="0.25">
      <c r="A4" s="609" t="s">
        <v>23</v>
      </c>
      <c r="B4" s="609"/>
      <c r="C4" s="609"/>
      <c r="D4" s="609"/>
      <c r="E4" s="247">
        <f>ROUND(SUM($E$2:$E$2)*F4,0)</f>
        <v>524708</v>
      </c>
      <c r="F4" s="248">
        <f>VstupySR!B22</f>
        <v>0.05</v>
      </c>
      <c r="G4" s="249" t="s">
        <v>256</v>
      </c>
      <c r="H4" s="250"/>
      <c r="I4" s="250"/>
      <c r="J4" s="246"/>
      <c r="K4" s="246"/>
      <c r="L4" s="246"/>
      <c r="M4" s="246"/>
    </row>
    <row r="5" spans="1:13" ht="15" x14ac:dyDescent="0.2">
      <c r="A5" s="608" t="s">
        <v>257</v>
      </c>
      <c r="B5" s="608"/>
      <c r="C5" s="608"/>
      <c r="D5" s="608"/>
      <c r="E5" s="247">
        <f>SUM($E$2:$E$2)-E3-E4</f>
        <v>8681067</v>
      </c>
      <c r="F5" s="251" t="s">
        <v>8</v>
      </c>
      <c r="G5" s="252">
        <f>SUM(G6:G14)</f>
        <v>18707593</v>
      </c>
      <c r="H5" s="250"/>
      <c r="I5" s="250"/>
      <c r="J5" s="246"/>
      <c r="K5" s="246"/>
      <c r="L5" s="246"/>
      <c r="M5" s="246"/>
    </row>
    <row r="6" spans="1:13" x14ac:dyDescent="0.2">
      <c r="A6" s="613" t="s">
        <v>61</v>
      </c>
      <c r="B6" s="614"/>
      <c r="C6" s="614"/>
      <c r="D6" s="615"/>
      <c r="E6" s="253">
        <f>E$5*F6</f>
        <v>191581.59990716071</v>
      </c>
      <c r="F6" s="254">
        <f>G6/$G$5</f>
        <v>2.20689000450245E-2</v>
      </c>
      <c r="G6" s="255">
        <f>VstupySR!B45</f>
        <v>412856</v>
      </c>
      <c r="H6" s="250"/>
      <c r="I6" s="250"/>
      <c r="J6" s="246"/>
      <c r="K6" s="246"/>
      <c r="L6" s="246"/>
      <c r="M6" s="246"/>
    </row>
    <row r="7" spans="1:13" x14ac:dyDescent="0.2">
      <c r="A7" s="613" t="s">
        <v>63</v>
      </c>
      <c r="B7" s="614"/>
      <c r="C7" s="614"/>
      <c r="D7" s="615"/>
      <c r="E7" s="255">
        <f>E5*F7</f>
        <v>4914486.8799076928</v>
      </c>
      <c r="F7" s="254">
        <f t="shared" ref="F7:F14" si="0">G7/$G$5</f>
        <v>0.56611553394389114</v>
      </c>
      <c r="G7" s="255">
        <f>VstupySR!B46</f>
        <v>10590659</v>
      </c>
      <c r="H7" s="250"/>
      <c r="I7" s="250"/>
    </row>
    <row r="8" spans="1:13" x14ac:dyDescent="0.2">
      <c r="A8" s="613" t="s">
        <v>65</v>
      </c>
      <c r="B8" s="614"/>
      <c r="C8" s="614"/>
      <c r="D8" s="615"/>
      <c r="E8" s="255">
        <f>E5*F8</f>
        <v>662220.93522271956</v>
      </c>
      <c r="F8" s="254">
        <f t="shared" si="0"/>
        <v>7.6283357244301825E-2</v>
      </c>
      <c r="G8" s="255">
        <f>VstupySR!B47</f>
        <v>1427078</v>
      </c>
      <c r="H8" s="256"/>
      <c r="I8" s="256"/>
    </row>
    <row r="9" spans="1:13" x14ac:dyDescent="0.2">
      <c r="A9" s="613" t="s">
        <v>67</v>
      </c>
      <c r="B9" s="614"/>
      <c r="C9" s="614"/>
      <c r="D9" s="615"/>
      <c r="E9" s="255">
        <f>E5*F9</f>
        <v>0</v>
      </c>
      <c r="F9" s="254">
        <f t="shared" si="0"/>
        <v>0</v>
      </c>
      <c r="G9" s="255">
        <f>VstupySR!B48</f>
        <v>0</v>
      </c>
      <c r="H9" s="256"/>
      <c r="I9" s="256"/>
    </row>
    <row r="10" spans="1:13" x14ac:dyDescent="0.2">
      <c r="A10" s="613" t="s">
        <v>69</v>
      </c>
      <c r="B10" s="614"/>
      <c r="C10" s="614"/>
      <c r="D10" s="615"/>
      <c r="E10" s="255">
        <f>E5*F10</f>
        <v>342613.08522742608</v>
      </c>
      <c r="F10" s="254">
        <f t="shared" si="0"/>
        <v>3.9466702103258283E-2</v>
      </c>
      <c r="G10" s="255">
        <f>VstupySR!B49</f>
        <v>738327</v>
      </c>
      <c r="H10" s="256"/>
      <c r="I10" s="256"/>
    </row>
    <row r="11" spans="1:13" x14ac:dyDescent="0.2">
      <c r="A11" s="613" t="s">
        <v>71</v>
      </c>
      <c r="B11" s="614"/>
      <c r="C11" s="614"/>
      <c r="D11" s="615"/>
      <c r="E11" s="255">
        <f>E5*F11</f>
        <v>977847.3240615722</v>
      </c>
      <c r="F11" s="254">
        <f t="shared" si="0"/>
        <v>0.11264137508229947</v>
      </c>
      <c r="G11" s="255">
        <f>VstupySR!B50</f>
        <v>2107249</v>
      </c>
      <c r="H11" s="256"/>
      <c r="I11" s="256"/>
    </row>
    <row r="12" spans="1:13" x14ac:dyDescent="0.2">
      <c r="A12" s="613" t="s">
        <v>73</v>
      </c>
      <c r="B12" s="614"/>
      <c r="C12" s="614"/>
      <c r="D12" s="615"/>
      <c r="E12" s="255">
        <f>E5*F12</f>
        <v>1584496.2495276651</v>
      </c>
      <c r="F12" s="254">
        <f t="shared" si="0"/>
        <v>0.18252321396985705</v>
      </c>
      <c r="G12" s="255">
        <f>VstupySR!B51</f>
        <v>3414570</v>
      </c>
      <c r="H12" s="256"/>
      <c r="I12" s="256"/>
    </row>
    <row r="13" spans="1:13" x14ac:dyDescent="0.2">
      <c r="A13" s="613" t="s">
        <v>75</v>
      </c>
      <c r="B13" s="614"/>
      <c r="C13" s="614"/>
      <c r="D13" s="615"/>
      <c r="E13" s="255">
        <f>E5*F13</f>
        <v>6196.7869793831842</v>
      </c>
      <c r="F13" s="254">
        <f t="shared" si="0"/>
        <v>7.1382780243294799E-4</v>
      </c>
      <c r="G13" s="255">
        <f>VstupySR!B52</f>
        <v>13354</v>
      </c>
      <c r="H13" s="256"/>
      <c r="I13" s="256"/>
    </row>
    <row r="14" spans="1:13" x14ac:dyDescent="0.2">
      <c r="A14" s="613" t="s">
        <v>76</v>
      </c>
      <c r="B14" s="614"/>
      <c r="C14" s="614"/>
      <c r="D14" s="615"/>
      <c r="E14" s="255">
        <f>E5*F14</f>
        <v>1624.1391663801967</v>
      </c>
      <c r="F14" s="254">
        <f t="shared" si="0"/>
        <v>1.8708980893479991E-4</v>
      </c>
      <c r="G14" s="255">
        <f>VstupySR!B53</f>
        <v>3500</v>
      </c>
      <c r="H14" s="256"/>
      <c r="I14" s="256"/>
    </row>
    <row r="15" spans="1:13" x14ac:dyDescent="0.2">
      <c r="E15" s="257"/>
      <c r="F15" s="256">
        <f>SUM(F6:F14)</f>
        <v>0.99999999999999989</v>
      </c>
    </row>
    <row r="16" spans="1:13" ht="15" x14ac:dyDescent="0.2">
      <c r="A16" s="598" t="s">
        <v>258</v>
      </c>
      <c r="B16" s="598"/>
      <c r="C16" s="598"/>
      <c r="D16" s="598"/>
    </row>
    <row r="17" spans="1:15" s="260" customFormat="1" ht="15" x14ac:dyDescent="0.2">
      <c r="A17" s="258"/>
      <c r="B17" s="259">
        <f>F7</f>
        <v>0.56611553394389114</v>
      </c>
      <c r="C17" s="259">
        <f>F6</f>
        <v>2.20689000450245E-2</v>
      </c>
      <c r="D17" s="259">
        <f>F8</f>
        <v>7.6283357244301825E-2</v>
      </c>
      <c r="E17" s="259">
        <f>F9</f>
        <v>0</v>
      </c>
      <c r="F17" s="259">
        <f>F10</f>
        <v>3.9466702103258283E-2</v>
      </c>
      <c r="G17" s="259">
        <f>F11</f>
        <v>0.11264137508229947</v>
      </c>
      <c r="H17" s="259">
        <f>F13</f>
        <v>7.1382780243294799E-4</v>
      </c>
      <c r="I17" s="259">
        <f>F12</f>
        <v>0.18252321396985705</v>
      </c>
      <c r="J17" s="259">
        <f>F14</f>
        <v>1.8708980893479991E-4</v>
      </c>
    </row>
    <row r="18" spans="1:15" ht="30" x14ac:dyDescent="0.2">
      <c r="A18" s="161" t="s">
        <v>198</v>
      </c>
      <c r="B18" s="261" t="s">
        <v>259</v>
      </c>
      <c r="C18" s="161" t="s">
        <v>260</v>
      </c>
      <c r="D18" s="161" t="s">
        <v>261</v>
      </c>
      <c r="E18" s="161" t="s">
        <v>262</v>
      </c>
      <c r="F18" s="161" t="s">
        <v>263</v>
      </c>
      <c r="G18" s="261" t="s">
        <v>264</v>
      </c>
      <c r="H18" s="261" t="s">
        <v>265</v>
      </c>
      <c r="I18" s="261" t="s">
        <v>266</v>
      </c>
      <c r="J18" s="161" t="s">
        <v>267</v>
      </c>
      <c r="K18" s="262" t="s">
        <v>8</v>
      </c>
    </row>
    <row r="19" spans="1:15" ht="15" x14ac:dyDescent="0.25">
      <c r="A19" s="263" t="s">
        <v>166</v>
      </c>
      <c r="B19" s="254">
        <f>'VER-22'!C32</f>
        <v>0.41303843653741246</v>
      </c>
      <c r="C19" s="264">
        <f>Vykony!J31</f>
        <v>0</v>
      </c>
      <c r="D19" s="254">
        <f>Granty!R4</f>
        <v>0.28153560876583211</v>
      </c>
      <c r="E19" s="264">
        <f>Granty!B32</f>
        <v>0</v>
      </c>
      <c r="F19" s="264">
        <f>Granty!F18</f>
        <v>0.25983630327900753</v>
      </c>
      <c r="G19" s="254">
        <f>Vykony!F18</f>
        <v>0.19111111111111112</v>
      </c>
      <c r="H19" s="254">
        <f>Vykony!C114</f>
        <v>0.39814220674061168</v>
      </c>
      <c r="I19" s="254">
        <f>Vykony!F101</f>
        <v>0.39623812724878549</v>
      </c>
      <c r="J19" s="264">
        <f>Vykony!E60</f>
        <v>0</v>
      </c>
      <c r="K19" s="265">
        <f>SUMPRODUCT(B19:J19,B$17:J$17)</f>
        <v>0.35969271824572835</v>
      </c>
    </row>
    <row r="20" spans="1:15" ht="15" x14ac:dyDescent="0.25">
      <c r="A20" s="263" t="s">
        <v>167</v>
      </c>
      <c r="B20" s="254">
        <f>'VER-22'!C33</f>
        <v>0.34534250557749535</v>
      </c>
      <c r="C20" s="264">
        <f>Vykony!J32</f>
        <v>0.95078671498052592</v>
      </c>
      <c r="D20" s="254">
        <f>Granty!R5</f>
        <v>0.39999956188961389</v>
      </c>
      <c r="E20" s="264">
        <f>Granty!B33</f>
        <v>0</v>
      </c>
      <c r="F20" s="264">
        <f>Granty!F19</f>
        <v>0.49841273772797401</v>
      </c>
      <c r="G20" s="254">
        <f>Vykony!F19</f>
        <v>0.45333333333333331</v>
      </c>
      <c r="H20" s="254">
        <f>Vykony!C115</f>
        <v>0.40741172843107021</v>
      </c>
      <c r="I20" s="254">
        <f>Vykony!F102</f>
        <v>0.4750658602763117</v>
      </c>
      <c r="J20" s="264">
        <f>Vykony!E61</f>
        <v>0</v>
      </c>
      <c r="K20" s="265">
        <f t="shared" ref="K20:K25" si="1">SUMPRODUCT(B20:J20,B$17:J$17)</f>
        <v>0.40473604995822432</v>
      </c>
    </row>
    <row r="21" spans="1:15" ht="15" x14ac:dyDescent="0.25">
      <c r="A21" s="263" t="s">
        <v>168</v>
      </c>
      <c r="B21" s="254">
        <f>'VER-22'!C34</f>
        <v>4.2415096311830165E-2</v>
      </c>
      <c r="C21" s="264">
        <f>Vykony!J33</f>
        <v>0</v>
      </c>
      <c r="D21" s="254">
        <f>Granty!R6</f>
        <v>0.11361267716213201</v>
      </c>
      <c r="E21" s="264">
        <f>Granty!B34</f>
        <v>0</v>
      </c>
      <c r="F21" s="264">
        <f>Granty!F20</f>
        <v>1.3577721001486279E-2</v>
      </c>
      <c r="G21" s="254">
        <f>Vykony!F20</f>
        <v>0.13333333333333333</v>
      </c>
      <c r="H21" s="254">
        <f>Vykony!C116</f>
        <v>0</v>
      </c>
      <c r="I21" s="254">
        <f>Vykony!F103</f>
        <v>1.6515588490076057E-2</v>
      </c>
      <c r="J21" s="264">
        <f>Vykony!E62</f>
        <v>0</v>
      </c>
      <c r="K21" s="265">
        <f t="shared" si="1"/>
        <v>5.1247797508086092E-2</v>
      </c>
    </row>
    <row r="22" spans="1:15" ht="15" x14ac:dyDescent="0.25">
      <c r="A22" s="263" t="s">
        <v>169</v>
      </c>
      <c r="B22" s="254">
        <f>'VER-22'!C35</f>
        <v>1.5091085480219897E-2</v>
      </c>
      <c r="C22" s="264">
        <f>Vykony!J34</f>
        <v>0</v>
      </c>
      <c r="D22" s="254">
        <f>Granty!R7</f>
        <v>9.6876163419555121E-3</v>
      </c>
      <c r="E22" s="264">
        <f>Granty!B35</f>
        <v>0</v>
      </c>
      <c r="F22" s="264">
        <f>Granty!F21</f>
        <v>4.3410993125565074E-2</v>
      </c>
      <c r="G22" s="254">
        <f>Vykony!F21</f>
        <v>2.6666666666666668E-2</v>
      </c>
      <c r="H22" s="254">
        <f>Vykony!C117</f>
        <v>0</v>
      </c>
      <c r="I22" s="254">
        <f>Vykony!F104</f>
        <v>8.5615163642172934E-3</v>
      </c>
      <c r="J22" s="264">
        <f>Vykony!E63</f>
        <v>0</v>
      </c>
      <c r="K22" s="265">
        <f t="shared" si="1"/>
        <v>1.5562036031827105E-2</v>
      </c>
    </row>
    <row r="23" spans="1:15" ht="15" x14ac:dyDescent="0.25">
      <c r="A23" s="263" t="s">
        <v>170</v>
      </c>
      <c r="B23" s="254">
        <f>'VER-22'!C36</f>
        <v>0.15393070513260229</v>
      </c>
      <c r="C23" s="264">
        <f>Vykony!J35</f>
        <v>7.5595364969868427E-3</v>
      </c>
      <c r="D23" s="254">
        <f>Granty!R8</f>
        <v>0.12723462434175159</v>
      </c>
      <c r="E23" s="264">
        <f>Granty!B36</f>
        <v>0</v>
      </c>
      <c r="F23" s="264">
        <f>Granty!F22</f>
        <v>0.12160245817497198</v>
      </c>
      <c r="G23" s="254">
        <f>Vykony!F22</f>
        <v>0.19555555555555557</v>
      </c>
      <c r="H23" s="254">
        <f>Vykony!C118</f>
        <v>0</v>
      </c>
      <c r="I23" s="254">
        <f>Vykony!F105</f>
        <v>4.9892096236257975E-2</v>
      </c>
      <c r="J23" s="264">
        <f>Vykony!E64</f>
        <v>1</v>
      </c>
      <c r="K23" s="265">
        <f>SUMPRODUCT(B23:J23,B$17:J$17)</f>
        <v>0.13313572852459427</v>
      </c>
    </row>
    <row r="24" spans="1:15" ht="15" x14ac:dyDescent="0.25">
      <c r="A24" s="263" t="s">
        <v>0</v>
      </c>
      <c r="B24" s="254">
        <f>'VER-22'!C37</f>
        <v>1.4633779859607175E-2</v>
      </c>
      <c r="C24" s="264">
        <f>Vykony!J36</f>
        <v>0</v>
      </c>
      <c r="D24" s="254">
        <f>Granty!R9</f>
        <v>1.4945538398334144E-3</v>
      </c>
      <c r="E24" s="264">
        <f>Granty!B37</f>
        <v>0</v>
      </c>
      <c r="F24" s="264">
        <f>Granty!F23</f>
        <v>0</v>
      </c>
      <c r="G24" s="254">
        <f>Vykony!F23</f>
        <v>0</v>
      </c>
      <c r="H24" s="254">
        <f>Vykony!C119</f>
        <v>0</v>
      </c>
      <c r="I24" s="254">
        <f>Vykony!F106</f>
        <v>5.5593300407765214E-3</v>
      </c>
      <c r="J24" s="264">
        <f>Vykony!E65</f>
        <v>0</v>
      </c>
      <c r="K24" s="265">
        <f t="shared" si="1"/>
        <v>9.4131264698854369E-3</v>
      </c>
    </row>
    <row r="25" spans="1:15" ht="15" x14ac:dyDescent="0.25">
      <c r="A25" s="263" t="s">
        <v>171</v>
      </c>
      <c r="B25" s="254">
        <f>'VER-22'!C38</f>
        <v>1.5548391100832622E-2</v>
      </c>
      <c r="C25" s="264">
        <f>Vykony!J37</f>
        <v>4.1653748522487259E-2</v>
      </c>
      <c r="D25" s="254">
        <f>Granty!R10</f>
        <v>6.6435357658881478E-2</v>
      </c>
      <c r="E25" s="264">
        <f>Granty!B38</f>
        <v>0</v>
      </c>
      <c r="F25" s="264">
        <f>Granty!F24</f>
        <v>6.3159786690995062E-2</v>
      </c>
      <c r="G25" s="254">
        <f>Vykony!F24</f>
        <v>0</v>
      </c>
      <c r="H25" s="254">
        <f>Vykony!C120</f>
        <v>0.194446064828318</v>
      </c>
      <c r="I25" s="254">
        <f>Vykony!F107</f>
        <v>4.8167481343574924E-2</v>
      </c>
      <c r="J25" s="264">
        <f>Vykony!E66</f>
        <v>0</v>
      </c>
      <c r="K25" s="265">
        <f t="shared" si="1"/>
        <v>2.6212543261654477E-2</v>
      </c>
    </row>
    <row r="26" spans="1:15" ht="15" x14ac:dyDescent="0.25">
      <c r="A26" s="263" t="s">
        <v>208</v>
      </c>
      <c r="B26" s="254">
        <f>SUM(B19:B25)</f>
        <v>0.99999999999999989</v>
      </c>
      <c r="C26" s="264">
        <f>SUM(C19:C25)</f>
        <v>1</v>
      </c>
      <c r="D26" s="264">
        <f t="shared" ref="D26:I26" si="2">SUM(D19:D25)</f>
        <v>1</v>
      </c>
      <c r="E26" s="264">
        <f t="shared" si="2"/>
        <v>0</v>
      </c>
      <c r="F26" s="264">
        <f t="shared" si="2"/>
        <v>0.99999999999999989</v>
      </c>
      <c r="G26" s="254">
        <f t="shared" si="2"/>
        <v>0.99999999999999989</v>
      </c>
      <c r="H26" s="254">
        <f t="shared" si="2"/>
        <v>0.99999999999999978</v>
      </c>
      <c r="I26" s="254">
        <f t="shared" si="2"/>
        <v>1</v>
      </c>
      <c r="J26" s="264">
        <f>SUM(J19:J25)</f>
        <v>1</v>
      </c>
      <c r="K26" s="265">
        <f>SUM(K19:K25)</f>
        <v>1.0000000000000002</v>
      </c>
    </row>
    <row r="27" spans="1:15" s="269" customFormat="1" ht="15" x14ac:dyDescent="0.25">
      <c r="A27" s="266"/>
      <c r="B27" s="267" t="s">
        <v>115</v>
      </c>
      <c r="C27" s="267" t="s">
        <v>115</v>
      </c>
      <c r="D27" s="267" t="s">
        <v>115</v>
      </c>
      <c r="E27" s="267" t="s">
        <v>115</v>
      </c>
      <c r="F27" s="267" t="s">
        <v>115</v>
      </c>
      <c r="G27" s="267" t="s">
        <v>115</v>
      </c>
      <c r="H27" s="267" t="s">
        <v>115</v>
      </c>
      <c r="I27" s="267" t="s">
        <v>115</v>
      </c>
      <c r="J27" s="267" t="s">
        <v>115</v>
      </c>
      <c r="K27" s="268"/>
    </row>
    <row r="28" spans="1:15" ht="15" x14ac:dyDescent="0.2">
      <c r="A28" s="598" t="s">
        <v>268</v>
      </c>
      <c r="B28" s="598"/>
      <c r="C28" s="598"/>
      <c r="D28" s="598"/>
    </row>
    <row r="29" spans="1:15" s="270" customFormat="1" ht="30" x14ac:dyDescent="0.25">
      <c r="A29" s="161" t="s">
        <v>198</v>
      </c>
      <c r="B29" s="161" t="str">
        <f t="shared" ref="B29:J29" si="3">B18</f>
        <v>Podiel 
VER-22</v>
      </c>
      <c r="C29" s="161" t="str">
        <f t="shared" si="3"/>
        <v>Podiel Excelenté</v>
      </c>
      <c r="D29" s="161" t="str">
        <f t="shared" si="3"/>
        <v>Podiel 
DG</v>
      </c>
      <c r="E29" s="161" t="str">
        <f t="shared" si="3"/>
        <v>Podiel 
VČiS</v>
      </c>
      <c r="F29" s="161" t="str">
        <f t="shared" si="3"/>
        <v>Podiel 
ZG</v>
      </c>
      <c r="G29" s="161" t="str">
        <f t="shared" si="3"/>
        <v>Podiel 
Dokt</v>
      </c>
      <c r="H29" s="261" t="s">
        <v>265</v>
      </c>
      <c r="I29" s="261" t="s">
        <v>266</v>
      </c>
      <c r="J29" s="161" t="str">
        <f t="shared" si="3"/>
        <v>Podiel 
UČ</v>
      </c>
      <c r="K29" s="262" t="s">
        <v>208</v>
      </c>
      <c r="N29" s="271"/>
    </row>
    <row r="30" spans="1:15" ht="15" x14ac:dyDescent="0.25">
      <c r="A30" s="263" t="s">
        <v>166</v>
      </c>
      <c r="B30" s="272">
        <f>$E$7*B19</f>
        <v>2029871.9772606997</v>
      </c>
      <c r="C30" s="272">
        <f>$E$6*C19</f>
        <v>0</v>
      </c>
      <c r="D30" s="272">
        <f>$E$8*D19</f>
        <v>186438.77413540703</v>
      </c>
      <c r="E30" s="272">
        <f>$E$9*E19</f>
        <v>0</v>
      </c>
      <c r="F30" s="272">
        <f>$E$10*F19</f>
        <v>89023.31752050994</v>
      </c>
      <c r="G30" s="272">
        <f>$E$11*G19</f>
        <v>186877.48859843382</v>
      </c>
      <c r="H30" s="272">
        <f>$E$13*H19</f>
        <v>2467.2024426731105</v>
      </c>
      <c r="I30" s="272">
        <f>$E$12*I19</f>
        <v>627837.82654556632</v>
      </c>
      <c r="J30" s="272">
        <f>$E$14*J19</f>
        <v>0</v>
      </c>
      <c r="K30" s="273">
        <f t="shared" ref="K30:K36" si="4">ROUND(SUM(B30:J30),0)</f>
        <v>3122517</v>
      </c>
      <c r="M30" s="257"/>
      <c r="N30" s="257"/>
    </row>
    <row r="31" spans="1:15" ht="15" x14ac:dyDescent="0.25">
      <c r="A31" s="263" t="s">
        <v>167</v>
      </c>
      <c r="B31" s="272">
        <f t="shared" ref="B31:B36" si="5">$E$7*B20</f>
        <v>1697181.2127350501</v>
      </c>
      <c r="C31" s="272">
        <f t="shared" ref="C31:C36" si="6">$E$6*C20</f>
        <v>182153.24002644277</v>
      </c>
      <c r="D31" s="272">
        <f t="shared" ref="D31:D36" si="7">$E$8*D20</f>
        <v>264888.0839632182</v>
      </c>
      <c r="E31" s="272">
        <f t="shared" ref="E31:E36" si="8">$E$9*E20</f>
        <v>0</v>
      </c>
      <c r="F31" s="272">
        <f t="shared" ref="F31:F36" si="9">$E$10*F20</f>
        <v>170762.72578962913</v>
      </c>
      <c r="G31" s="272">
        <f t="shared" ref="G31:G36" si="10">$E$11*G20</f>
        <v>443290.7869079127</v>
      </c>
      <c r="H31" s="272">
        <f t="shared" ref="H31:H36" si="11">$E$13*H20</f>
        <v>2524.6436939896539</v>
      </c>
      <c r="I31" s="272">
        <f t="shared" ref="I31:I36" si="12">$E$12*I20</f>
        <v>752740.07388644968</v>
      </c>
      <c r="J31" s="272">
        <f t="shared" ref="J31:J36" si="13">$E$14*J20</f>
        <v>0</v>
      </c>
      <c r="K31" s="273">
        <f t="shared" si="4"/>
        <v>3513541</v>
      </c>
      <c r="L31" s="257"/>
      <c r="M31" s="257"/>
      <c r="N31" s="257"/>
      <c r="O31" s="257"/>
    </row>
    <row r="32" spans="1:15" ht="15" x14ac:dyDescent="0.25">
      <c r="A32" s="263" t="s">
        <v>168</v>
      </c>
      <c r="B32" s="272">
        <f t="shared" si="5"/>
        <v>208448.43433451053</v>
      </c>
      <c r="C32" s="272">
        <f t="shared" si="6"/>
        <v>0</v>
      </c>
      <c r="D32" s="272">
        <f t="shared" si="7"/>
        <v>75236.693323463973</v>
      </c>
      <c r="E32" s="272">
        <f t="shared" si="8"/>
        <v>0</v>
      </c>
      <c r="F32" s="272">
        <f t="shared" si="9"/>
        <v>4651.904882676432</v>
      </c>
      <c r="G32" s="272">
        <f t="shared" si="10"/>
        <v>130379.64320820963</v>
      </c>
      <c r="H32" s="272">
        <f t="shared" si="11"/>
        <v>0</v>
      </c>
      <c r="I32" s="272">
        <f t="shared" si="12"/>
        <v>26168.888021267787</v>
      </c>
      <c r="J32" s="272">
        <f t="shared" si="13"/>
        <v>0</v>
      </c>
      <c r="K32" s="273">
        <f t="shared" si="4"/>
        <v>444886</v>
      </c>
      <c r="L32" s="257"/>
      <c r="M32" s="257"/>
      <c r="N32" s="257"/>
      <c r="O32" s="257"/>
    </row>
    <row r="33" spans="1:18" ht="15" x14ac:dyDescent="0.25">
      <c r="A33" s="263" t="s">
        <v>169</v>
      </c>
      <c r="B33" s="272">
        <f t="shared" si="5"/>
        <v>74164.941596106175</v>
      </c>
      <c r="C33" s="272">
        <f t="shared" si="6"/>
        <v>0</v>
      </c>
      <c r="D33" s="272">
        <f t="shared" si="7"/>
        <v>6415.342354048681</v>
      </c>
      <c r="E33" s="272">
        <f t="shared" si="8"/>
        <v>0</v>
      </c>
      <c r="F33" s="272">
        <f t="shared" si="9"/>
        <v>14873.174287536434</v>
      </c>
      <c r="G33" s="272">
        <f t="shared" si="10"/>
        <v>26075.928641641927</v>
      </c>
      <c r="H33" s="272">
        <f t="shared" si="11"/>
        <v>0</v>
      </c>
      <c r="I33" s="272">
        <f t="shared" si="12"/>
        <v>13565.690569372033</v>
      </c>
      <c r="J33" s="272">
        <f t="shared" si="13"/>
        <v>0</v>
      </c>
      <c r="K33" s="273">
        <f t="shared" si="4"/>
        <v>135095</v>
      </c>
      <c r="L33" s="257"/>
      <c r="M33" s="257"/>
      <c r="N33" s="257"/>
    </row>
    <row r="34" spans="1:18" ht="15" x14ac:dyDescent="0.25">
      <c r="A34" s="263" t="s">
        <v>170</v>
      </c>
      <c r="B34" s="272">
        <f t="shared" si="5"/>
        <v>756490.43078911374</v>
      </c>
      <c r="C34" s="272">
        <f t="shared" si="6"/>
        <v>1448.2680966493124</v>
      </c>
      <c r="D34" s="272">
        <f t="shared" si="7"/>
        <v>84257.431924306133</v>
      </c>
      <c r="E34" s="272">
        <f t="shared" si="8"/>
        <v>0</v>
      </c>
      <c r="F34" s="272">
        <f t="shared" si="9"/>
        <v>41662.593366566187</v>
      </c>
      <c r="G34" s="272">
        <f t="shared" si="10"/>
        <v>191223.47670537414</v>
      </c>
      <c r="H34" s="272">
        <f t="shared" si="11"/>
        <v>0</v>
      </c>
      <c r="I34" s="272">
        <f t="shared" si="12"/>
        <v>79053.839367424094</v>
      </c>
      <c r="J34" s="272">
        <f t="shared" si="13"/>
        <v>1624.1391663801967</v>
      </c>
      <c r="K34" s="273">
        <f t="shared" si="4"/>
        <v>1155760</v>
      </c>
      <c r="L34" s="257"/>
      <c r="M34" s="257"/>
      <c r="N34" s="257"/>
    </row>
    <row r="35" spans="1:18" ht="15" x14ac:dyDescent="0.25">
      <c r="A35" s="263" t="s">
        <v>0</v>
      </c>
      <c r="B35" s="272">
        <f t="shared" si="5"/>
        <v>71917.519123496895</v>
      </c>
      <c r="C35" s="272">
        <f t="shared" si="6"/>
        <v>0</v>
      </c>
      <c r="D35" s="272">
        <f t="shared" si="7"/>
        <v>989.72484155519032</v>
      </c>
      <c r="E35" s="272">
        <f t="shared" si="8"/>
        <v>0</v>
      </c>
      <c r="F35" s="272">
        <f t="shared" si="9"/>
        <v>0</v>
      </c>
      <c r="G35" s="272">
        <f t="shared" si="10"/>
        <v>0</v>
      </c>
      <c r="H35" s="272">
        <f t="shared" si="11"/>
        <v>0</v>
      </c>
      <c r="I35" s="272">
        <f t="shared" si="12"/>
        <v>8808.7375994968788</v>
      </c>
      <c r="J35" s="272">
        <f t="shared" si="13"/>
        <v>0</v>
      </c>
      <c r="K35" s="273">
        <f t="shared" si="4"/>
        <v>81716</v>
      </c>
      <c r="L35" s="257"/>
      <c r="M35" s="257"/>
      <c r="N35" s="257"/>
    </row>
    <row r="36" spans="1:18" ht="15" x14ac:dyDescent="0.25">
      <c r="A36" s="263" t="s">
        <v>171</v>
      </c>
      <c r="B36" s="272">
        <f t="shared" si="5"/>
        <v>76412.364068715455</v>
      </c>
      <c r="C36" s="272">
        <f t="shared" si="6"/>
        <v>7980.0917840686407</v>
      </c>
      <c r="D36" s="272">
        <f t="shared" si="7"/>
        <v>43994.884680720359</v>
      </c>
      <c r="E36" s="272">
        <f t="shared" si="8"/>
        <v>0</v>
      </c>
      <c r="F36" s="272">
        <f t="shared" si="9"/>
        <v>21639.369380507942</v>
      </c>
      <c r="G36" s="272">
        <f t="shared" si="10"/>
        <v>0</v>
      </c>
      <c r="H36" s="272">
        <f t="shared" si="11"/>
        <v>1204.9408427204196</v>
      </c>
      <c r="I36" s="272">
        <f t="shared" si="12"/>
        <v>76321.19353808825</v>
      </c>
      <c r="J36" s="272">
        <f t="shared" si="13"/>
        <v>0</v>
      </c>
      <c r="K36" s="273">
        <f t="shared" si="4"/>
        <v>227553</v>
      </c>
      <c r="L36" s="257"/>
      <c r="M36" s="257"/>
      <c r="N36" s="257"/>
      <c r="P36" s="257"/>
    </row>
    <row r="37" spans="1:18" ht="15" x14ac:dyDescent="0.25">
      <c r="A37" s="263" t="s">
        <v>208</v>
      </c>
      <c r="B37" s="274">
        <f t="shared" ref="B37:K37" si="14">SUM(B30:B36)</f>
        <v>4914486.8799076928</v>
      </c>
      <c r="C37" s="274">
        <f t="shared" si="14"/>
        <v>191581.59990716074</v>
      </c>
      <c r="D37" s="274">
        <f t="shared" si="14"/>
        <v>662220.93522271956</v>
      </c>
      <c r="E37" s="274">
        <f t="shared" si="14"/>
        <v>0</v>
      </c>
      <c r="F37" s="274">
        <f t="shared" si="14"/>
        <v>342613.08522742603</v>
      </c>
      <c r="G37" s="274">
        <f t="shared" si="14"/>
        <v>977847.32406157232</v>
      </c>
      <c r="H37" s="274">
        <f t="shared" si="14"/>
        <v>6196.7869793831842</v>
      </c>
      <c r="I37" s="274">
        <f t="shared" si="14"/>
        <v>1584496.2495276651</v>
      </c>
      <c r="J37" s="274">
        <f t="shared" si="14"/>
        <v>1624.1391663801967</v>
      </c>
      <c r="K37" s="273">
        <f t="shared" si="14"/>
        <v>8681068</v>
      </c>
      <c r="L37" s="257"/>
      <c r="M37" s="257"/>
      <c r="N37" s="257"/>
      <c r="O37" s="257"/>
      <c r="P37" s="257"/>
      <c r="Q37" s="257"/>
    </row>
    <row r="38" spans="1:18" x14ac:dyDescent="0.2">
      <c r="J38" s="257"/>
      <c r="L38" s="257"/>
      <c r="M38" s="257"/>
      <c r="R38" s="257"/>
    </row>
    <row r="39" spans="1:18" ht="15" x14ac:dyDescent="0.25">
      <c r="K39" s="257"/>
      <c r="L39" s="257"/>
      <c r="M39" s="275"/>
      <c r="R39" s="257"/>
    </row>
    <row r="40" spans="1:18" ht="15" x14ac:dyDescent="0.25">
      <c r="K40" s="276"/>
      <c r="R40" s="257"/>
    </row>
    <row r="41" spans="1:18" x14ac:dyDescent="0.2">
      <c r="J41" s="277"/>
      <c r="K41" s="277"/>
      <c r="L41" s="277"/>
      <c r="M41" s="277"/>
      <c r="N41" s="277"/>
      <c r="O41" s="277"/>
      <c r="R41" s="257"/>
    </row>
    <row r="42" spans="1:18" x14ac:dyDescent="0.2">
      <c r="J42" s="277"/>
      <c r="K42" s="277"/>
      <c r="L42" s="277"/>
      <c r="M42" s="277"/>
      <c r="N42" s="277"/>
      <c r="O42" s="277"/>
    </row>
    <row r="43" spans="1:18" x14ac:dyDescent="0.2">
      <c r="J43" s="277"/>
      <c r="K43" s="277"/>
      <c r="L43" s="277"/>
      <c r="M43" s="277"/>
      <c r="N43" s="277"/>
      <c r="O43" s="277"/>
    </row>
    <row r="44" spans="1:18" x14ac:dyDescent="0.2">
      <c r="J44" s="277"/>
      <c r="K44" s="277"/>
      <c r="L44" s="277"/>
      <c r="M44" s="277"/>
      <c r="N44" s="277"/>
      <c r="O44" s="277"/>
    </row>
  </sheetData>
  <mergeCells count="16">
    <mergeCell ref="A28:D28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6:D16"/>
    <mergeCell ref="A5:D5"/>
    <mergeCell ref="A1:D1"/>
    <mergeCell ref="A2:D2"/>
    <mergeCell ref="A3:D3"/>
    <mergeCell ref="A4:D4"/>
  </mergeCells>
  <pageMargins left="0.31496062992125984" right="0.31496062992125984" top="0.74803149606299213" bottom="0.55118110236220474" header="0.31496062992125984" footer="0.31496062992125984"/>
  <pageSetup paperSize="8" orientation="landscape" r:id="rId1"/>
  <headerFooter scaleWithDoc="0"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F9F"/>
    <pageSetUpPr fitToPage="1"/>
  </sheetPr>
  <dimension ref="A1:Q123"/>
  <sheetViews>
    <sheetView view="pageBreakPreview" zoomScale="60" zoomScaleNormal="100" workbookViewId="0">
      <selection activeCell="K11" sqref="K11"/>
    </sheetView>
  </sheetViews>
  <sheetFormatPr defaultColWidth="12.625" defaultRowHeight="14.25" x14ac:dyDescent="0.25"/>
  <cols>
    <col min="1" max="11" width="12.625" style="125" customWidth="1"/>
    <col min="12" max="12" width="8.625" style="125" customWidth="1"/>
    <col min="13" max="14" width="12.625" style="125" customWidth="1"/>
    <col min="15" max="15" width="10.375" style="125" customWidth="1"/>
    <col min="16" max="16" width="9.75" style="125" customWidth="1"/>
    <col min="17" max="17" width="10.5" style="125" customWidth="1"/>
    <col min="18" max="16384" width="12.625" style="125"/>
  </cols>
  <sheetData>
    <row r="1" spans="1:17" ht="15" x14ac:dyDescent="0.25">
      <c r="A1" s="124" t="s">
        <v>269</v>
      </c>
      <c r="D1" s="125" t="str">
        <f>"(T16-KIVČ - rozpis 2024, 2023, 2022 + podklad EV (počet zamestnancov))"</f>
        <v>(T16-KIVČ - rozpis 2024, 2023, 2022 + podklad EV (počet zamestnancov))</v>
      </c>
      <c r="L1" s="126">
        <v>0.5</v>
      </c>
      <c r="M1" s="126">
        <f>0.5*L1</f>
        <v>0.25</v>
      </c>
      <c r="N1" s="126">
        <f>1*L1</f>
        <v>0.5</v>
      </c>
      <c r="O1" s="125" t="s">
        <v>441</v>
      </c>
    </row>
    <row r="2" spans="1:17" ht="30" x14ac:dyDescent="0.25">
      <c r="A2" s="127"/>
      <c r="B2" s="128" t="str">
        <f>"Podiel na vede 2023"</f>
        <v>Podiel na vede 2023</v>
      </c>
      <c r="C2" s="128" t="s">
        <v>270</v>
      </c>
      <c r="D2" s="129" t="s">
        <v>271</v>
      </c>
      <c r="E2" s="130" t="str">
        <f>"Podiel na vede 2022"</f>
        <v>Podiel na vede 2022</v>
      </c>
      <c r="F2" s="128" t="s">
        <v>272</v>
      </c>
      <c r="G2" s="129" t="s">
        <v>273</v>
      </c>
      <c r="H2" s="130" t="str">
        <f>"Podiel na vede 2024"</f>
        <v>Podiel na vede 2024</v>
      </c>
      <c r="I2" s="128" t="s">
        <v>274</v>
      </c>
      <c r="J2" s="129" t="str">
        <f>"Podiel 2024"</f>
        <v>Podiel 2024</v>
      </c>
      <c r="K2" s="131" t="s">
        <v>275</v>
      </c>
      <c r="M2" s="121" t="s">
        <v>276</v>
      </c>
      <c r="N2" s="121" t="s">
        <v>277</v>
      </c>
      <c r="O2" s="128" t="str">
        <f>"počet AZ "&amp;Rok-1</f>
        <v>počet AZ 2023</v>
      </c>
      <c r="P2" s="130" t="str">
        <f>"počet AZ "&amp;Rok-2</f>
        <v>počet AZ 2022</v>
      </c>
      <c r="Q2" s="128" t="s">
        <v>278</v>
      </c>
    </row>
    <row r="3" spans="1:17" s="157" customFormat="1" ht="15" x14ac:dyDescent="0.25">
      <c r="A3" s="441" t="s">
        <v>166</v>
      </c>
      <c r="B3" s="442">
        <v>0.27133525327500774</v>
      </c>
      <c r="C3" s="443">
        <f>O3</f>
        <v>363.6</v>
      </c>
      <c r="D3" s="444">
        <f>B3/C3*B$11</f>
        <v>5.6632652285589485E-3</v>
      </c>
      <c r="E3" s="445">
        <v>0.21968563247810818</v>
      </c>
      <c r="F3" s="446">
        <f>P3</f>
        <v>374.2</v>
      </c>
      <c r="G3" s="444">
        <f>E3/F3*E$11</f>
        <v>4.7603483471376669E-3</v>
      </c>
      <c r="H3" s="445">
        <v>0.35917236978034112</v>
      </c>
      <c r="I3" s="446">
        <f>Q3</f>
        <v>356.6</v>
      </c>
      <c r="J3" s="444">
        <f>H3/I3*H$11</f>
        <v>7.0434447051988926E-3</v>
      </c>
      <c r="K3" s="447">
        <f>MEDIAN(D3,G3,J3)</f>
        <v>5.6632652285589485E-3</v>
      </c>
      <c r="M3" s="448">
        <f>AVERAGE(M$1*$K3/$K$11+1-M$1)</f>
        <v>0.90110243847228921</v>
      </c>
      <c r="N3" s="448">
        <f>AVERAGE(N$1*$K3/$K$11+1-N$1)</f>
        <v>0.80220487694457843</v>
      </c>
      <c r="O3" s="138">
        <v>363.6</v>
      </c>
      <c r="P3" s="138">
        <v>374.2</v>
      </c>
      <c r="Q3" s="138">
        <v>356.6</v>
      </c>
    </row>
    <row r="4" spans="1:17" s="157" customFormat="1" ht="15" x14ac:dyDescent="0.25">
      <c r="A4" s="441" t="s">
        <v>167</v>
      </c>
      <c r="B4" s="442">
        <v>0.52858614402717241</v>
      </c>
      <c r="C4" s="443">
        <f t="shared" ref="C4:C9" si="0">O4</f>
        <v>209.2</v>
      </c>
      <c r="D4" s="444">
        <f t="shared" ref="D4:D9" si="1">B4/C4*B$11</f>
        <v>1.9175144584236192E-2</v>
      </c>
      <c r="E4" s="445">
        <v>0.59869196036563244</v>
      </c>
      <c r="F4" s="446">
        <f t="shared" ref="F4:F9" si="2">P4</f>
        <v>203.8</v>
      </c>
      <c r="G4" s="444">
        <f t="shared" ref="G4:G10" si="3">E4/F4*E$11</f>
        <v>2.3819909604680421E-2</v>
      </c>
      <c r="H4" s="445">
        <v>0.42040013168469609</v>
      </c>
      <c r="I4" s="446">
        <f t="shared" ref="I4:I9" si="4">Q4</f>
        <v>210.4</v>
      </c>
      <c r="J4" s="444">
        <f t="shared" ref="J4:J10" si="5">H4/I4*H$11</f>
        <v>1.3972709699957604E-2</v>
      </c>
      <c r="K4" s="447">
        <f t="shared" ref="K4:K10" si="6">MEDIAN(D4,G4,J4)</f>
        <v>1.9175144584236192E-2</v>
      </c>
      <c r="M4" s="448">
        <f t="shared" ref="M4:N10" si="7">AVERAGE(M$1*$K4/$K$11+1-M$1)</f>
        <v>1.2616149408164068</v>
      </c>
      <c r="N4" s="448">
        <f t="shared" si="7"/>
        <v>1.5232298816328136</v>
      </c>
      <c r="O4" s="138">
        <v>209.2</v>
      </c>
      <c r="P4" s="138">
        <v>203.8</v>
      </c>
      <c r="Q4" s="138">
        <v>210.4</v>
      </c>
    </row>
    <row r="5" spans="1:17" s="157" customFormat="1" ht="15" x14ac:dyDescent="0.25">
      <c r="A5" s="441" t="s">
        <v>168</v>
      </c>
      <c r="B5" s="442">
        <v>3.6396273281511918E-2</v>
      </c>
      <c r="C5" s="443">
        <f t="shared" si="0"/>
        <v>58.8</v>
      </c>
      <c r="D5" s="444">
        <f t="shared" si="1"/>
        <v>4.6974713934250676E-3</v>
      </c>
      <c r="E5" s="445">
        <v>3.0866117655179045E-2</v>
      </c>
      <c r="F5" s="446">
        <f t="shared" si="2"/>
        <v>59.3</v>
      </c>
      <c r="G5" s="444">
        <f t="shared" si="3"/>
        <v>4.2205415141002367E-3</v>
      </c>
      <c r="H5" s="445">
        <v>5.2041764916732368E-2</v>
      </c>
      <c r="I5" s="446">
        <f t="shared" si="4"/>
        <v>58</v>
      </c>
      <c r="J5" s="444">
        <f t="shared" si="5"/>
        <v>6.2746217597018875E-3</v>
      </c>
      <c r="K5" s="447">
        <f t="shared" si="6"/>
        <v>4.6974713934250676E-3</v>
      </c>
      <c r="M5" s="448">
        <f t="shared" si="7"/>
        <v>0.87533394668166764</v>
      </c>
      <c r="N5" s="448">
        <f t="shared" si="7"/>
        <v>0.7506678933633355</v>
      </c>
      <c r="O5" s="138">
        <v>58.8</v>
      </c>
      <c r="P5" s="138">
        <v>59.3</v>
      </c>
      <c r="Q5" s="138">
        <v>58</v>
      </c>
    </row>
    <row r="6" spans="1:17" s="157" customFormat="1" ht="15" x14ac:dyDescent="0.25">
      <c r="A6" s="441" t="s">
        <v>169</v>
      </c>
      <c r="B6" s="442">
        <v>1.0262317573308701E-2</v>
      </c>
      <c r="C6" s="443">
        <f t="shared" si="0"/>
        <v>31.2</v>
      </c>
      <c r="D6" s="444">
        <f t="shared" si="1"/>
        <v>2.4961771815333249E-3</v>
      </c>
      <c r="E6" s="445">
        <v>9.8104504799144711E-3</v>
      </c>
      <c r="F6" s="446">
        <f t="shared" si="2"/>
        <v>31.7</v>
      </c>
      <c r="G6" s="444">
        <f t="shared" si="3"/>
        <v>2.5094037937044705E-3</v>
      </c>
      <c r="H6" s="445">
        <v>1.3940340716161462E-2</v>
      </c>
      <c r="I6" s="446">
        <f t="shared" si="4"/>
        <v>32.9</v>
      </c>
      <c r="J6" s="444">
        <f t="shared" si="5"/>
        <v>2.9630639096692129E-3</v>
      </c>
      <c r="K6" s="447">
        <f t="shared" si="6"/>
        <v>2.5094037937044705E-3</v>
      </c>
      <c r="M6" s="448">
        <f t="shared" si="7"/>
        <v>0.81695378320411871</v>
      </c>
      <c r="N6" s="448">
        <f t="shared" si="7"/>
        <v>0.6339075664082372</v>
      </c>
      <c r="O6" s="138">
        <v>31.2</v>
      </c>
      <c r="P6" s="138">
        <v>31.7</v>
      </c>
      <c r="Q6" s="138">
        <v>32.9</v>
      </c>
    </row>
    <row r="7" spans="1:17" s="157" customFormat="1" ht="15" x14ac:dyDescent="0.25">
      <c r="A7" s="441" t="s">
        <v>170</v>
      </c>
      <c r="B7" s="442">
        <v>9.806243232571174E-2</v>
      </c>
      <c r="C7" s="443">
        <f t="shared" si="0"/>
        <v>111.5</v>
      </c>
      <c r="D7" s="444">
        <f t="shared" si="1"/>
        <v>6.6744017840343183E-3</v>
      </c>
      <c r="E7" s="445">
        <v>9.188889935120495E-2</v>
      </c>
      <c r="F7" s="446">
        <f t="shared" si="2"/>
        <v>111.8</v>
      </c>
      <c r="G7" s="444">
        <f t="shared" si="3"/>
        <v>6.6644161556679571E-3</v>
      </c>
      <c r="H7" s="445">
        <v>0.13307923613881401</v>
      </c>
      <c r="I7" s="446">
        <f t="shared" si="4"/>
        <v>111</v>
      </c>
      <c r="J7" s="444">
        <f t="shared" si="5"/>
        <v>8.3839918767452826E-3</v>
      </c>
      <c r="K7" s="447">
        <f t="shared" si="6"/>
        <v>6.6744017840343183E-3</v>
      </c>
      <c r="M7" s="448">
        <f t="shared" si="7"/>
        <v>0.92808072626116545</v>
      </c>
      <c r="N7" s="448">
        <f t="shared" si="7"/>
        <v>0.85616145252233111</v>
      </c>
      <c r="O7" s="138">
        <v>111.5</v>
      </c>
      <c r="P7" s="138">
        <v>111.8</v>
      </c>
      <c r="Q7" s="138">
        <v>111</v>
      </c>
    </row>
    <row r="8" spans="1:17" s="157" customFormat="1" ht="15" x14ac:dyDescent="0.25">
      <c r="A8" s="449" t="s">
        <v>0</v>
      </c>
      <c r="B8" s="442">
        <v>3.3350811673291867E-3</v>
      </c>
      <c r="C8" s="443">
        <f t="shared" si="0"/>
        <v>11.7</v>
      </c>
      <c r="D8" s="444">
        <f t="shared" si="1"/>
        <v>2.1632419640052309E-3</v>
      </c>
      <c r="E8" s="445">
        <v>2.6915770087699766E-3</v>
      </c>
      <c r="F8" s="446">
        <f t="shared" si="2"/>
        <v>11.7</v>
      </c>
      <c r="G8" s="444">
        <f t="shared" si="3"/>
        <v>1.8653563534256131E-3</v>
      </c>
      <c r="H8" s="445">
        <v>1.2421446795649908E-2</v>
      </c>
      <c r="I8" s="446">
        <f t="shared" si="4"/>
        <v>12</v>
      </c>
      <c r="J8" s="444">
        <f t="shared" si="5"/>
        <v>7.2385981201649845E-3</v>
      </c>
      <c r="K8" s="447">
        <f t="shared" si="6"/>
        <v>2.1632419640052309E-3</v>
      </c>
      <c r="M8" s="448">
        <f t="shared" si="7"/>
        <v>0.80771778692589136</v>
      </c>
      <c r="N8" s="448">
        <f t="shared" si="7"/>
        <v>0.61543557385178271</v>
      </c>
      <c r="O8" s="138">
        <v>11.7</v>
      </c>
      <c r="P8" s="138">
        <v>11.7</v>
      </c>
      <c r="Q8" s="138">
        <v>12</v>
      </c>
    </row>
    <row r="9" spans="1:17" s="157" customFormat="1" ht="15" x14ac:dyDescent="0.25">
      <c r="A9" s="441" t="s">
        <v>279</v>
      </c>
      <c r="B9" s="442">
        <v>5.202249834995834E-2</v>
      </c>
      <c r="C9" s="443">
        <f t="shared" si="0"/>
        <v>20.899999999999977</v>
      </c>
      <c r="D9" s="444">
        <f t="shared" si="1"/>
        <v>1.8889891864968148E-2</v>
      </c>
      <c r="E9" s="445">
        <v>4.6365362661190845E-2</v>
      </c>
      <c r="F9" s="446">
        <f t="shared" si="2"/>
        <v>20.299999999999955</v>
      </c>
      <c r="G9" s="444">
        <f t="shared" si="3"/>
        <v>1.8519893533443701E-2</v>
      </c>
      <c r="H9" s="445">
        <v>8.9447099676050242E-3</v>
      </c>
      <c r="I9" s="446">
        <f t="shared" si="4"/>
        <v>16.300000000000068</v>
      </c>
      <c r="J9" s="444">
        <f t="shared" si="5"/>
        <v>3.8374452026663608E-3</v>
      </c>
      <c r="K9" s="447">
        <f t="shared" si="6"/>
        <v>1.8519893533443701E-2</v>
      </c>
      <c r="M9" s="448">
        <f t="shared" si="7"/>
        <v>1.24413208815272</v>
      </c>
      <c r="N9" s="448">
        <f t="shared" si="7"/>
        <v>1.4882641763054401</v>
      </c>
      <c r="O9" s="138">
        <v>20.899999999999977</v>
      </c>
      <c r="P9" s="138">
        <v>20.299999999999955</v>
      </c>
      <c r="Q9" s="138">
        <v>16.300000000000068</v>
      </c>
    </row>
    <row r="10" spans="1:17" ht="15" x14ac:dyDescent="0.25">
      <c r="A10" s="132" t="s">
        <v>208</v>
      </c>
      <c r="B10" s="139">
        <f>SUM(B3:B9)</f>
        <v>1.0000000000000002</v>
      </c>
      <c r="C10" s="134">
        <f>SUM(C3:C9)</f>
        <v>806.9</v>
      </c>
      <c r="D10" s="140">
        <f>B10/C10*B$11</f>
        <v>9.4051307473045024E-3</v>
      </c>
      <c r="E10" s="141">
        <f>SUM(E3:E9)</f>
        <v>0.99999999999999989</v>
      </c>
      <c r="F10" s="134">
        <f>SUM(F3:F9)</f>
        <v>812.8</v>
      </c>
      <c r="G10" s="140">
        <f t="shared" si="3"/>
        <v>9.9760167018295084E-3</v>
      </c>
      <c r="H10" s="141">
        <f t="shared" ref="H10" si="8">SUM(H3:H9)</f>
        <v>1</v>
      </c>
      <c r="I10" s="134">
        <f>SUM(I3:I9)</f>
        <v>797.2</v>
      </c>
      <c r="J10" s="142">
        <f t="shared" si="5"/>
        <v>8.7719518314099357E-3</v>
      </c>
      <c r="K10" s="135">
        <f t="shared" si="6"/>
        <v>9.4051307473045024E-3</v>
      </c>
      <c r="M10" s="136">
        <f t="shared" si="7"/>
        <v>1.0009397198813574</v>
      </c>
      <c r="N10" s="136">
        <f t="shared" si="7"/>
        <v>1.0018794397627149</v>
      </c>
      <c r="O10" s="143">
        <f>SUM(O3:O9)</f>
        <v>806.9</v>
      </c>
      <c r="P10" s="144">
        <f>SUM(P3:P9)</f>
        <v>812.8</v>
      </c>
      <c r="Q10" s="144">
        <f>SUM(Q3:Q9)</f>
        <v>797.2</v>
      </c>
    </row>
    <row r="11" spans="1:17" ht="15" x14ac:dyDescent="0.25">
      <c r="A11" s="132" t="s">
        <v>280</v>
      </c>
      <c r="B11" s="145">
        <f>B12</f>
        <v>7.5890000000000004</v>
      </c>
      <c r="C11" s="146"/>
      <c r="D11" s="143"/>
      <c r="E11" s="147">
        <f>E12</f>
        <v>8.1085063752470248</v>
      </c>
      <c r="F11" s="143"/>
      <c r="G11" s="143"/>
      <c r="H11" s="147">
        <f>H12</f>
        <v>6.9930000000000003</v>
      </c>
      <c r="I11" s="143"/>
      <c r="J11" s="399" t="s">
        <v>440</v>
      </c>
      <c r="K11" s="154">
        <v>9.3699103830106895E-3</v>
      </c>
      <c r="M11" s="148">
        <f>M$1*$K11/$K$11+1-M$1</f>
        <v>1</v>
      </c>
      <c r="N11" s="148">
        <f>N$1*$K11/$K$11+1-N$1</f>
        <v>1</v>
      </c>
      <c r="O11" s="149"/>
      <c r="P11" s="150"/>
      <c r="Q11" s="151"/>
    </row>
    <row r="12" spans="1:17" ht="15" x14ac:dyDescent="0.25">
      <c r="A12" s="152" t="s">
        <v>209</v>
      </c>
      <c r="B12" s="153">
        <v>7.5890000000000004</v>
      </c>
      <c r="C12" s="149">
        <v>809.9</v>
      </c>
      <c r="D12" s="154">
        <v>9.3826734265760516E-3</v>
      </c>
      <c r="E12" s="150">
        <v>8.1085063752470248</v>
      </c>
      <c r="F12" s="149">
        <v>814.8</v>
      </c>
      <c r="G12" s="154">
        <v>9.8868664149113564E-3</v>
      </c>
      <c r="H12" s="150">
        <v>6.9930000000000003</v>
      </c>
      <c r="I12" s="149">
        <v>802.6</v>
      </c>
      <c r="J12" s="399" t="s">
        <v>281</v>
      </c>
      <c r="K12" s="154">
        <v>9.7182674272830623E-3</v>
      </c>
      <c r="M12" s="155"/>
      <c r="N12" s="155"/>
    </row>
    <row r="13" spans="1:17" x14ac:dyDescent="0.25">
      <c r="B13" s="156" t="s">
        <v>282</v>
      </c>
      <c r="C13" s="126"/>
      <c r="E13" s="125" t="s">
        <v>283</v>
      </c>
      <c r="F13" s="126"/>
      <c r="H13" s="157" t="s">
        <v>284</v>
      </c>
      <c r="K13" s="158"/>
    </row>
    <row r="14" spans="1:17" ht="15.75" customHeight="1" x14ac:dyDescent="0.25">
      <c r="C14" s="126"/>
      <c r="F14" s="126"/>
    </row>
    <row r="15" spans="1:17" x14ac:dyDescent="0.25">
      <c r="C15" s="159"/>
      <c r="F15" s="159"/>
      <c r="I15" s="159"/>
    </row>
    <row r="16" spans="1:17" ht="15" x14ac:dyDescent="0.25">
      <c r="A16" s="124" t="s">
        <v>285</v>
      </c>
      <c r="B16" s="125" t="s">
        <v>286</v>
      </c>
      <c r="C16" s="124"/>
      <c r="D16" s="124"/>
      <c r="E16" s="124"/>
      <c r="F16" s="160"/>
    </row>
    <row r="17" spans="1:11" s="163" customFormat="1" ht="15" x14ac:dyDescent="0.25">
      <c r="A17" s="161"/>
      <c r="B17" s="161">
        <v>2022</v>
      </c>
      <c r="C17" s="161">
        <v>2023</v>
      </c>
      <c r="D17" s="161">
        <v>2024</v>
      </c>
      <c r="E17" s="161" t="s">
        <v>208</v>
      </c>
      <c r="F17" s="162" t="s">
        <v>8</v>
      </c>
      <c r="G17" s="48" t="s">
        <v>115</v>
      </c>
      <c r="K17" s="125"/>
    </row>
    <row r="18" spans="1:11" ht="15" x14ac:dyDescent="0.2">
      <c r="A18" s="164" t="s">
        <v>166</v>
      </c>
      <c r="B18" s="165">
        <v>15</v>
      </c>
      <c r="C18" s="165">
        <v>18</v>
      </c>
      <c r="D18" s="165">
        <v>10</v>
      </c>
      <c r="E18" s="166">
        <f>SUM(B18:D18)</f>
        <v>43</v>
      </c>
      <c r="F18" s="167">
        <f>IFERROR(E18/$E$25,0)</f>
        <v>0.19111111111111112</v>
      </c>
    </row>
    <row r="19" spans="1:11" ht="15" x14ac:dyDescent="0.2">
      <c r="A19" s="164" t="s">
        <v>167</v>
      </c>
      <c r="B19" s="165">
        <v>31</v>
      </c>
      <c r="C19" s="165">
        <v>40</v>
      </c>
      <c r="D19" s="165">
        <v>31</v>
      </c>
      <c r="E19" s="166">
        <f t="shared" ref="E19:E24" si="9">SUM(B19:D19)</f>
        <v>102</v>
      </c>
      <c r="F19" s="167">
        <f t="shared" ref="F19:F24" si="10">IFERROR(E19/$E$25,0)</f>
        <v>0.45333333333333331</v>
      </c>
    </row>
    <row r="20" spans="1:11" ht="15" x14ac:dyDescent="0.2">
      <c r="A20" s="164" t="s">
        <v>287</v>
      </c>
      <c r="B20" s="165">
        <v>5</v>
      </c>
      <c r="C20" s="165">
        <v>13</v>
      </c>
      <c r="D20" s="165">
        <v>12</v>
      </c>
      <c r="E20" s="166">
        <f t="shared" si="9"/>
        <v>30</v>
      </c>
      <c r="F20" s="167">
        <f t="shared" si="10"/>
        <v>0.13333333333333333</v>
      </c>
    </row>
    <row r="21" spans="1:11" ht="15" x14ac:dyDescent="0.2">
      <c r="A21" s="164" t="s">
        <v>169</v>
      </c>
      <c r="B21" s="165">
        <v>1</v>
      </c>
      <c r="C21" s="165">
        <v>4</v>
      </c>
      <c r="D21" s="165">
        <v>1</v>
      </c>
      <c r="E21" s="166">
        <f t="shared" si="9"/>
        <v>6</v>
      </c>
      <c r="F21" s="167">
        <f t="shared" si="10"/>
        <v>2.6666666666666668E-2</v>
      </c>
    </row>
    <row r="22" spans="1:11" ht="15" x14ac:dyDescent="0.2">
      <c r="A22" s="164" t="s">
        <v>170</v>
      </c>
      <c r="B22" s="165">
        <v>17</v>
      </c>
      <c r="C22" s="165">
        <v>12</v>
      </c>
      <c r="D22" s="165">
        <v>15</v>
      </c>
      <c r="E22" s="166">
        <f t="shared" si="9"/>
        <v>44</v>
      </c>
      <c r="F22" s="167">
        <f t="shared" si="10"/>
        <v>0.19555555555555557</v>
      </c>
    </row>
    <row r="23" spans="1:11" ht="15" x14ac:dyDescent="0.25">
      <c r="A23" s="164" t="s">
        <v>0</v>
      </c>
      <c r="B23" s="166"/>
      <c r="C23" s="166"/>
      <c r="D23" s="166"/>
      <c r="E23" s="166">
        <f t="shared" si="9"/>
        <v>0</v>
      </c>
      <c r="F23" s="167">
        <f t="shared" si="10"/>
        <v>0</v>
      </c>
    </row>
    <row r="24" spans="1:11" ht="15" x14ac:dyDescent="0.25">
      <c r="A24" s="164" t="s">
        <v>171</v>
      </c>
      <c r="B24" s="166"/>
      <c r="C24" s="166"/>
      <c r="D24" s="166"/>
      <c r="E24" s="166">
        <f t="shared" si="9"/>
        <v>0</v>
      </c>
      <c r="F24" s="167">
        <f t="shared" si="10"/>
        <v>0</v>
      </c>
    </row>
    <row r="25" spans="1:11" ht="15" x14ac:dyDescent="0.25">
      <c r="A25" s="168" t="s">
        <v>288</v>
      </c>
      <c r="B25" s="166">
        <f>SUM(B18:B24)</f>
        <v>69</v>
      </c>
      <c r="C25" s="166">
        <f t="shared" ref="C25:E25" si="11">SUM(C18:C24)</f>
        <v>87</v>
      </c>
      <c r="D25" s="166">
        <f t="shared" si="11"/>
        <v>69</v>
      </c>
      <c r="E25" s="166">
        <f t="shared" si="11"/>
        <v>225</v>
      </c>
      <c r="F25" s="169">
        <f>SUM(F18:F24)</f>
        <v>0.99999999999999989</v>
      </c>
    </row>
    <row r="26" spans="1:11" x14ac:dyDescent="0.25">
      <c r="A26" s="125" t="s">
        <v>209</v>
      </c>
      <c r="B26" s="170">
        <v>69</v>
      </c>
      <c r="C26" s="170">
        <v>87</v>
      </c>
      <c r="D26" s="170">
        <v>69</v>
      </c>
      <c r="E26" s="170">
        <v>225</v>
      </c>
    </row>
    <row r="27" spans="1:11" x14ac:dyDescent="0.25">
      <c r="E27" s="171" t="s">
        <v>289</v>
      </c>
    </row>
    <row r="29" spans="1:11" ht="15" x14ac:dyDescent="0.25">
      <c r="A29" s="323" t="s">
        <v>290</v>
      </c>
      <c r="B29" s="125" t="s">
        <v>291</v>
      </c>
    </row>
    <row r="30" spans="1:11" ht="30" x14ac:dyDescent="0.25">
      <c r="A30" s="161"/>
      <c r="B30" s="161" t="s">
        <v>292</v>
      </c>
      <c r="C30" s="161" t="s">
        <v>293</v>
      </c>
      <c r="D30" s="161" t="s">
        <v>294</v>
      </c>
      <c r="E30" s="161" t="s">
        <v>295</v>
      </c>
      <c r="F30" s="161" t="s">
        <v>296</v>
      </c>
      <c r="G30" s="161" t="s">
        <v>297</v>
      </c>
      <c r="H30" s="161" t="s">
        <v>298</v>
      </c>
      <c r="I30" s="161" t="s">
        <v>236</v>
      </c>
      <c r="J30" s="162" t="s">
        <v>8</v>
      </c>
      <c r="K30" s="48" t="s">
        <v>115</v>
      </c>
    </row>
    <row r="31" spans="1:11" ht="15" x14ac:dyDescent="0.2">
      <c r="A31" s="164" t="s">
        <v>166</v>
      </c>
      <c r="B31" s="172">
        <v>0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  <c r="I31" s="172">
        <f>SUM(B31:H31)</f>
        <v>0</v>
      </c>
      <c r="J31" s="167">
        <f>IFERROR(I31/$I$38,0)</f>
        <v>0</v>
      </c>
    </row>
    <row r="32" spans="1:11" ht="15" x14ac:dyDescent="0.2">
      <c r="A32" s="173" t="s">
        <v>167</v>
      </c>
      <c r="B32" s="172">
        <v>333778</v>
      </c>
      <c r="C32" s="172">
        <v>58760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f>SUM(B32:H32)</f>
        <v>392538</v>
      </c>
      <c r="J32" s="167">
        <f t="shared" ref="J32:J37" si="12">IFERROR(I32/$I$38,0)</f>
        <v>0.95078671498052592</v>
      </c>
    </row>
    <row r="33" spans="1:11" ht="15" x14ac:dyDescent="0.2">
      <c r="A33" s="173" t="s">
        <v>287</v>
      </c>
      <c r="B33" s="172">
        <v>0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  <c r="H33" s="172">
        <v>0</v>
      </c>
      <c r="I33" s="172">
        <f t="shared" ref="I33:I37" si="13">SUM(B33:H33)</f>
        <v>0</v>
      </c>
      <c r="J33" s="167">
        <f t="shared" si="12"/>
        <v>0</v>
      </c>
    </row>
    <row r="34" spans="1:11" ht="15" x14ac:dyDescent="0.2">
      <c r="A34" s="164" t="s">
        <v>169</v>
      </c>
      <c r="B34" s="172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  <c r="H34" s="172">
        <v>0</v>
      </c>
      <c r="I34" s="172">
        <f t="shared" si="13"/>
        <v>0</v>
      </c>
      <c r="J34" s="167">
        <f t="shared" si="12"/>
        <v>0</v>
      </c>
    </row>
    <row r="35" spans="1:11" ht="15" x14ac:dyDescent="0.2">
      <c r="A35" s="164" t="s">
        <v>170</v>
      </c>
      <c r="B35" s="172">
        <v>0</v>
      </c>
      <c r="C35" s="172">
        <v>0</v>
      </c>
      <c r="D35" s="172">
        <v>0</v>
      </c>
      <c r="E35" s="172">
        <v>0</v>
      </c>
      <c r="F35" s="172">
        <v>3121</v>
      </c>
      <c r="G35" s="172">
        <v>0</v>
      </c>
      <c r="H35" s="172">
        <v>0</v>
      </c>
      <c r="I35" s="172">
        <f t="shared" si="13"/>
        <v>3121</v>
      </c>
      <c r="J35" s="167">
        <f t="shared" si="12"/>
        <v>7.5595364969868427E-3</v>
      </c>
    </row>
    <row r="36" spans="1:11" ht="15" x14ac:dyDescent="0.2">
      <c r="A36" s="164" t="s">
        <v>0</v>
      </c>
      <c r="B36" s="172">
        <v>0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  <c r="I36" s="172">
        <f t="shared" si="13"/>
        <v>0</v>
      </c>
      <c r="J36" s="167">
        <f t="shared" si="12"/>
        <v>0</v>
      </c>
    </row>
    <row r="37" spans="1:11" ht="15" x14ac:dyDescent="0.2">
      <c r="A37" s="164" t="s">
        <v>171</v>
      </c>
      <c r="B37" s="172">
        <v>17197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  <c r="I37" s="172">
        <f t="shared" si="13"/>
        <v>17197</v>
      </c>
      <c r="J37" s="167">
        <f t="shared" si="12"/>
        <v>4.1653748522487259E-2</v>
      </c>
    </row>
    <row r="38" spans="1:11" s="124" customFormat="1" ht="15" x14ac:dyDescent="0.25">
      <c r="A38" s="168" t="s">
        <v>288</v>
      </c>
      <c r="B38" s="174">
        <f t="shared" ref="B38:J38" si="14">SUM(B31:B37)</f>
        <v>350975</v>
      </c>
      <c r="C38" s="174">
        <f t="shared" si="14"/>
        <v>58760</v>
      </c>
      <c r="D38" s="174">
        <f t="shared" si="14"/>
        <v>0</v>
      </c>
      <c r="E38" s="174">
        <f t="shared" si="14"/>
        <v>0</v>
      </c>
      <c r="F38" s="174">
        <f t="shared" si="14"/>
        <v>3121</v>
      </c>
      <c r="G38" s="174">
        <f t="shared" si="14"/>
        <v>0</v>
      </c>
      <c r="H38" s="174">
        <f t="shared" si="14"/>
        <v>0</v>
      </c>
      <c r="I38" s="175">
        <f t="shared" si="14"/>
        <v>412856</v>
      </c>
      <c r="J38" s="176">
        <f t="shared" si="14"/>
        <v>1</v>
      </c>
    </row>
    <row r="39" spans="1:11" x14ac:dyDescent="0.25">
      <c r="A39" s="125" t="s">
        <v>209</v>
      </c>
      <c r="B39" s="177">
        <v>350975</v>
      </c>
      <c r="C39" s="177">
        <v>58760</v>
      </c>
      <c r="D39" s="177">
        <v>0</v>
      </c>
      <c r="E39" s="177">
        <v>0</v>
      </c>
      <c r="F39" s="177">
        <v>3121</v>
      </c>
      <c r="G39" s="177">
        <v>0</v>
      </c>
      <c r="H39" s="177">
        <v>0</v>
      </c>
      <c r="I39" s="177">
        <v>412856</v>
      </c>
    </row>
    <row r="40" spans="1:11" x14ac:dyDescent="0.25">
      <c r="B40" s="171"/>
      <c r="C40" s="171"/>
      <c r="F40" s="171"/>
      <c r="I40" s="171" t="s">
        <v>299</v>
      </c>
    </row>
    <row r="42" spans="1:11" ht="15" x14ac:dyDescent="0.25">
      <c r="A42" s="124" t="s">
        <v>300</v>
      </c>
    </row>
    <row r="43" spans="1:11" ht="15" x14ac:dyDescent="0.25">
      <c r="A43" s="124" t="s">
        <v>301</v>
      </c>
      <c r="B43" s="125" t="s">
        <v>302</v>
      </c>
    </row>
    <row r="44" spans="1:11" ht="45" x14ac:dyDescent="0.25">
      <c r="A44" s="50" t="s">
        <v>303</v>
      </c>
      <c r="B44" s="50" t="s">
        <v>304</v>
      </c>
      <c r="C44" s="50" t="s">
        <v>305</v>
      </c>
      <c r="D44" s="50" t="s">
        <v>306</v>
      </c>
      <c r="E44" s="50" t="s">
        <v>307</v>
      </c>
      <c r="F44" s="50" t="s">
        <v>308</v>
      </c>
      <c r="G44" s="50" t="s">
        <v>309</v>
      </c>
      <c r="H44" s="50" t="s">
        <v>310</v>
      </c>
      <c r="I44" s="50" t="s">
        <v>311</v>
      </c>
      <c r="J44" s="50" t="s">
        <v>288</v>
      </c>
      <c r="K44" s="178" t="s">
        <v>8</v>
      </c>
    </row>
    <row r="45" spans="1:11" ht="15" x14ac:dyDescent="0.25">
      <c r="A45" s="179" t="s">
        <v>166</v>
      </c>
      <c r="B45" s="180">
        <v>0</v>
      </c>
      <c r="C45" s="180">
        <v>0</v>
      </c>
      <c r="D45" s="180">
        <v>3100</v>
      </c>
      <c r="E45" s="180">
        <v>0</v>
      </c>
      <c r="F45" s="180">
        <v>0</v>
      </c>
      <c r="G45" s="180">
        <v>9125</v>
      </c>
      <c r="H45" s="180">
        <v>10500</v>
      </c>
      <c r="I45" s="180">
        <v>0</v>
      </c>
      <c r="J45" s="181">
        <f>SUM(B45:I45)</f>
        <v>22725</v>
      </c>
      <c r="K45" s="182">
        <f>J45/$J$53</f>
        <v>0.22368960708719549</v>
      </c>
    </row>
    <row r="46" spans="1:11" ht="15" x14ac:dyDescent="0.25">
      <c r="A46" s="179" t="s">
        <v>167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80">
        <v>7000</v>
      </c>
      <c r="I46" s="180">
        <v>21000</v>
      </c>
      <c r="J46" s="181">
        <f>SUM(B46:I46)</f>
        <v>28000</v>
      </c>
      <c r="K46" s="182">
        <f t="shared" ref="K46:K52" si="15">J46/$J$53</f>
        <v>0.27561315724714958</v>
      </c>
    </row>
    <row r="47" spans="1:11" ht="15" x14ac:dyDescent="0.25">
      <c r="A47" s="179" t="s">
        <v>312</v>
      </c>
      <c r="B47" s="180">
        <v>0</v>
      </c>
      <c r="C47" s="180">
        <v>2000</v>
      </c>
      <c r="D47" s="180">
        <v>0</v>
      </c>
      <c r="E47" s="180">
        <v>0</v>
      </c>
      <c r="F47" s="180">
        <v>0</v>
      </c>
      <c r="G47" s="180">
        <v>0</v>
      </c>
      <c r="H47" s="180">
        <v>8416.6666666666661</v>
      </c>
      <c r="I47" s="180">
        <v>3000</v>
      </c>
      <c r="J47" s="181">
        <f>SUM(B47:I47)</f>
        <v>13416.666666666666</v>
      </c>
      <c r="K47" s="182">
        <f t="shared" si="15"/>
        <v>0.13206463784759248</v>
      </c>
    </row>
    <row r="48" spans="1:11" ht="15" x14ac:dyDescent="0.25">
      <c r="A48" s="179" t="s">
        <v>169</v>
      </c>
      <c r="B48" s="180">
        <v>0</v>
      </c>
      <c r="C48" s="180">
        <v>0</v>
      </c>
      <c r="D48" s="180">
        <v>0</v>
      </c>
      <c r="E48" s="180">
        <v>0</v>
      </c>
      <c r="F48" s="180">
        <v>0</v>
      </c>
      <c r="G48" s="180">
        <v>1000</v>
      </c>
      <c r="H48" s="180">
        <v>7000</v>
      </c>
      <c r="I48" s="180">
        <v>3000</v>
      </c>
      <c r="J48" s="181">
        <f t="shared" ref="J48" si="16">SUM(B48:I48)</f>
        <v>11000</v>
      </c>
      <c r="K48" s="182">
        <f t="shared" si="15"/>
        <v>0.10827659748995161</v>
      </c>
    </row>
    <row r="49" spans="1:11" ht="15" x14ac:dyDescent="0.25">
      <c r="A49" s="179" t="s">
        <v>170</v>
      </c>
      <c r="B49" s="180">
        <v>0</v>
      </c>
      <c r="C49" s="180">
        <v>1000</v>
      </c>
      <c r="D49" s="180">
        <v>0</v>
      </c>
      <c r="E49" s="180">
        <v>0</v>
      </c>
      <c r="F49" s="180">
        <v>3000</v>
      </c>
      <c r="G49" s="180">
        <v>0</v>
      </c>
      <c r="H49" s="180">
        <v>16450</v>
      </c>
      <c r="I49" s="180">
        <v>3000</v>
      </c>
      <c r="J49" s="181">
        <f>SUM(B49:I49)</f>
        <v>23450</v>
      </c>
      <c r="K49" s="182">
        <f t="shared" si="15"/>
        <v>0.23082601919448775</v>
      </c>
    </row>
    <row r="50" spans="1:11" ht="15" x14ac:dyDescent="0.25">
      <c r="A50" s="164" t="s">
        <v>0</v>
      </c>
      <c r="B50" s="180">
        <v>0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3000</v>
      </c>
      <c r="J50" s="181">
        <f>SUM(B50:I50)</f>
        <v>3000</v>
      </c>
      <c r="K50" s="182">
        <f t="shared" si="15"/>
        <v>2.9529981133623168E-2</v>
      </c>
    </row>
    <row r="51" spans="1:11" ht="15" x14ac:dyDescent="0.25">
      <c r="A51" s="144" t="s">
        <v>171</v>
      </c>
      <c r="B51" s="180"/>
      <c r="C51" s="180"/>
      <c r="D51" s="180"/>
      <c r="E51" s="180"/>
      <c r="F51" s="180"/>
      <c r="G51" s="180"/>
      <c r="H51" s="180"/>
      <c r="I51" s="180"/>
      <c r="J51" s="181"/>
      <c r="K51" s="182">
        <f t="shared" si="15"/>
        <v>0</v>
      </c>
    </row>
    <row r="52" spans="1:11" ht="15" x14ac:dyDescent="0.25">
      <c r="A52" s="144" t="s">
        <v>313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82">
        <f t="shared" si="15"/>
        <v>0</v>
      </c>
    </row>
    <row r="53" spans="1:11" ht="15" x14ac:dyDescent="0.25">
      <c r="A53" s="144" t="s">
        <v>208</v>
      </c>
      <c r="B53" s="122">
        <f>SUM(B45:B52)</f>
        <v>0</v>
      </c>
      <c r="C53" s="122">
        <f t="shared" ref="C53:J53" si="17">SUM(C45:C52)</f>
        <v>3000</v>
      </c>
      <c r="D53" s="122">
        <f t="shared" si="17"/>
        <v>3100</v>
      </c>
      <c r="E53" s="122">
        <f t="shared" si="17"/>
        <v>0</v>
      </c>
      <c r="F53" s="122">
        <f t="shared" si="17"/>
        <v>3000</v>
      </c>
      <c r="G53" s="122">
        <f t="shared" si="17"/>
        <v>10125</v>
      </c>
      <c r="H53" s="122">
        <f t="shared" si="17"/>
        <v>49366.666666666664</v>
      </c>
      <c r="I53" s="122">
        <f t="shared" si="17"/>
        <v>33000</v>
      </c>
      <c r="J53" s="122">
        <f t="shared" si="17"/>
        <v>101591.66666666666</v>
      </c>
      <c r="K53" s="183">
        <f>SUM(K45:K52)</f>
        <v>1</v>
      </c>
    </row>
    <row r="54" spans="1:11" x14ac:dyDescent="0.25">
      <c r="A54" s="125" t="s">
        <v>209</v>
      </c>
      <c r="B54" s="177"/>
      <c r="C54" s="177"/>
      <c r="D54" s="177"/>
      <c r="E54" s="177"/>
      <c r="F54" s="177"/>
      <c r="G54" s="177"/>
      <c r="H54" s="177"/>
      <c r="I54" s="177"/>
      <c r="J54" s="125">
        <v>101591</v>
      </c>
    </row>
    <row r="55" spans="1:11" x14ac:dyDescent="0.25">
      <c r="J55" s="171" t="s">
        <v>314</v>
      </c>
    </row>
    <row r="57" spans="1:11" ht="15" x14ac:dyDescent="0.25">
      <c r="B57" s="125" t="s">
        <v>315</v>
      </c>
      <c r="D57" s="124"/>
    </row>
    <row r="58" spans="1:11" ht="15" x14ac:dyDescent="0.25">
      <c r="A58" s="124" t="s">
        <v>316</v>
      </c>
      <c r="B58" s="616" t="s">
        <v>317</v>
      </c>
      <c r="C58" s="617"/>
      <c r="D58" s="616" t="s">
        <v>318</v>
      </c>
      <c r="E58" s="617"/>
    </row>
    <row r="59" spans="1:11" ht="15" x14ac:dyDescent="0.25">
      <c r="A59" s="184"/>
      <c r="B59" s="129" t="s">
        <v>319</v>
      </c>
      <c r="C59" s="178" t="s">
        <v>8</v>
      </c>
      <c r="D59" s="129" t="s">
        <v>319</v>
      </c>
      <c r="E59" s="185" t="s">
        <v>8</v>
      </c>
      <c r="F59" s="48" t="s">
        <v>115</v>
      </c>
    </row>
    <row r="60" spans="1:11" ht="15" x14ac:dyDescent="0.25">
      <c r="A60" s="143" t="s">
        <v>166</v>
      </c>
      <c r="B60" s="137">
        <v>0</v>
      </c>
      <c r="C60" s="182">
        <f t="shared" ref="C60:C67" si="18">B60/B$68</f>
        <v>0</v>
      </c>
      <c r="D60" s="137">
        <v>0</v>
      </c>
      <c r="E60" s="186">
        <f t="shared" ref="E60:E67" si="19">D60/D$68</f>
        <v>0</v>
      </c>
    </row>
    <row r="61" spans="1:11" ht="15" x14ac:dyDescent="0.25">
      <c r="A61" s="143" t="s">
        <v>167</v>
      </c>
      <c r="B61" s="137">
        <v>0</v>
      </c>
      <c r="C61" s="182">
        <f t="shared" si="18"/>
        <v>0</v>
      </c>
      <c r="D61" s="137">
        <v>0</v>
      </c>
      <c r="E61" s="186">
        <f t="shared" si="19"/>
        <v>0</v>
      </c>
    </row>
    <row r="62" spans="1:11" ht="15" x14ac:dyDescent="0.25">
      <c r="A62" s="143" t="s">
        <v>168</v>
      </c>
      <c r="B62" s="137">
        <v>0</v>
      </c>
      <c r="C62" s="182">
        <f t="shared" si="18"/>
        <v>0</v>
      </c>
      <c r="D62" s="137">
        <v>0</v>
      </c>
      <c r="E62" s="186">
        <f t="shared" si="19"/>
        <v>0</v>
      </c>
    </row>
    <row r="63" spans="1:11" ht="15" x14ac:dyDescent="0.25">
      <c r="A63" s="143" t="s">
        <v>169</v>
      </c>
      <c r="B63" s="137">
        <v>0</v>
      </c>
      <c r="C63" s="182">
        <f t="shared" si="18"/>
        <v>0</v>
      </c>
      <c r="D63" s="137">
        <v>0</v>
      </c>
      <c r="E63" s="186">
        <f t="shared" si="19"/>
        <v>0</v>
      </c>
    </row>
    <row r="64" spans="1:11" ht="15" x14ac:dyDescent="0.25">
      <c r="A64" s="144" t="s">
        <v>170</v>
      </c>
      <c r="B64" s="138">
        <v>9.6999999999999993</v>
      </c>
      <c r="C64" s="183">
        <f t="shared" si="18"/>
        <v>1</v>
      </c>
      <c r="D64" s="138">
        <f>B64</f>
        <v>9.6999999999999993</v>
      </c>
      <c r="E64" s="187">
        <f t="shared" si="19"/>
        <v>1</v>
      </c>
      <c r="F64" s="157"/>
    </row>
    <row r="65" spans="1:12" ht="15" x14ac:dyDescent="0.25">
      <c r="A65" s="188" t="s">
        <v>0</v>
      </c>
      <c r="B65" s="138"/>
      <c r="C65" s="183">
        <f t="shared" si="18"/>
        <v>0</v>
      </c>
      <c r="D65" s="138"/>
      <c r="E65" s="187">
        <f t="shared" si="19"/>
        <v>0</v>
      </c>
      <c r="F65" s="157"/>
    </row>
    <row r="66" spans="1:12" ht="15" x14ac:dyDescent="0.25">
      <c r="A66" s="144" t="s">
        <v>171</v>
      </c>
      <c r="B66" s="138">
        <v>0</v>
      </c>
      <c r="C66" s="183">
        <f t="shared" si="18"/>
        <v>0</v>
      </c>
      <c r="D66" s="138">
        <v>0</v>
      </c>
      <c r="E66" s="187">
        <f t="shared" si="19"/>
        <v>0</v>
      </c>
      <c r="F66" s="157"/>
    </row>
    <row r="67" spans="1:12" ht="15" x14ac:dyDescent="0.25">
      <c r="A67" s="144" t="s">
        <v>313</v>
      </c>
      <c r="B67" s="138">
        <v>0</v>
      </c>
      <c r="C67" s="183">
        <f t="shared" si="18"/>
        <v>0</v>
      </c>
      <c r="D67" s="138">
        <v>0</v>
      </c>
      <c r="E67" s="187">
        <f t="shared" si="19"/>
        <v>0</v>
      </c>
      <c r="F67" s="157"/>
    </row>
    <row r="68" spans="1:12" ht="15" x14ac:dyDescent="0.25">
      <c r="A68" s="144" t="s">
        <v>208</v>
      </c>
      <c r="B68" s="144">
        <f>SUM(B60:B67)</f>
        <v>9.6999999999999993</v>
      </c>
      <c r="C68" s="183">
        <f>SUM(C60:C67)</f>
        <v>1</v>
      </c>
      <c r="D68" s="144">
        <f>SUM(D60:D67)</f>
        <v>9.6999999999999993</v>
      </c>
      <c r="E68" s="187">
        <f>SUM(E60:E67)</f>
        <v>1</v>
      </c>
      <c r="F68" s="157"/>
    </row>
    <row r="69" spans="1:12" x14ac:dyDescent="0.25">
      <c r="A69" s="125" t="s">
        <v>320</v>
      </c>
      <c r="B69" s="189">
        <v>9.6999999999999993</v>
      </c>
      <c r="D69" s="189">
        <f>B69</f>
        <v>9.6999999999999993</v>
      </c>
    </row>
    <row r="70" spans="1:12" x14ac:dyDescent="0.25">
      <c r="B70" s="171" t="s">
        <v>321</v>
      </c>
      <c r="C70" s="171"/>
      <c r="D70" s="171" t="s">
        <v>321</v>
      </c>
    </row>
    <row r="72" spans="1:12" x14ac:dyDescent="0.25">
      <c r="A72" s="125" t="s">
        <v>322</v>
      </c>
    </row>
    <row r="73" spans="1:12" x14ac:dyDescent="0.25">
      <c r="B73" s="125" t="s">
        <v>323</v>
      </c>
      <c r="H73" s="125" t="s">
        <v>324</v>
      </c>
    </row>
    <row r="74" spans="1:12" ht="15" x14ac:dyDescent="0.25">
      <c r="A74" s="190" t="s">
        <v>325</v>
      </c>
      <c r="B74" s="191">
        <v>2024</v>
      </c>
      <c r="C74" s="191">
        <v>2023</v>
      </c>
      <c r="D74" s="191">
        <v>2022</v>
      </c>
      <c r="E74" s="191" t="s">
        <v>326</v>
      </c>
      <c r="F74" s="48" t="s">
        <v>115</v>
      </c>
      <c r="G74" s="190" t="s">
        <v>327</v>
      </c>
      <c r="H74" s="191">
        <v>2024</v>
      </c>
      <c r="I74" s="191">
        <v>2023</v>
      </c>
      <c r="J74" s="191">
        <v>2022</v>
      </c>
      <c r="K74" s="191" t="s">
        <v>328</v>
      </c>
      <c r="L74" s="48" t="s">
        <v>115</v>
      </c>
    </row>
    <row r="75" spans="1:12" ht="15" x14ac:dyDescent="0.2">
      <c r="A75" s="192" t="s">
        <v>166</v>
      </c>
      <c r="B75" s="123">
        <v>19.25</v>
      </c>
      <c r="C75" s="123">
        <v>3.75</v>
      </c>
      <c r="D75" s="123">
        <v>15</v>
      </c>
      <c r="E75" s="123">
        <f>SUM(B75:D75)</f>
        <v>38</v>
      </c>
      <c r="G75" s="192" t="s">
        <v>166</v>
      </c>
      <c r="H75" s="123">
        <v>840.81785714285752</v>
      </c>
      <c r="I75" s="123">
        <f>501.094047619047+0.8+0.1667</f>
        <v>502.06074761904699</v>
      </c>
      <c r="J75" s="123">
        <f>435.657142857144+17.5+1.7667</f>
        <v>454.923842857144</v>
      </c>
      <c r="K75" s="123">
        <f t="shared" ref="K75:K83" si="20">SUM(H75:J75)</f>
        <v>1797.8024476190485</v>
      </c>
    </row>
    <row r="76" spans="1:12" ht="15" x14ac:dyDescent="0.2">
      <c r="A76" s="192" t="s">
        <v>167</v>
      </c>
      <c r="B76" s="123">
        <v>1.75</v>
      </c>
      <c r="C76" s="123">
        <v>1.75</v>
      </c>
      <c r="D76" s="123">
        <v>1.5832999999999999</v>
      </c>
      <c r="E76" s="123">
        <f t="shared" ref="E76:E83" si="21">SUM(B76:D76)</f>
        <v>5.0832999999999995</v>
      </c>
      <c r="G76" s="192" t="s">
        <v>167</v>
      </c>
      <c r="H76" s="123">
        <v>690.9583333333336</v>
      </c>
      <c r="I76" s="123">
        <v>852.75000000000023</v>
      </c>
      <c r="J76" s="123">
        <v>630.74285714285668</v>
      </c>
      <c r="K76" s="123">
        <f t="shared" si="20"/>
        <v>2174.4511904761907</v>
      </c>
    </row>
    <row r="77" spans="1:12" ht="15" x14ac:dyDescent="0.2">
      <c r="A77" s="192" t="s">
        <v>168</v>
      </c>
      <c r="B77" s="123">
        <v>24.25</v>
      </c>
      <c r="C77" s="123">
        <v>12.416667</v>
      </c>
      <c r="D77" s="123">
        <v>58.875</v>
      </c>
      <c r="E77" s="123">
        <f t="shared" si="21"/>
        <v>95.541667000000004</v>
      </c>
      <c r="G77" s="192" t="s">
        <v>168</v>
      </c>
      <c r="H77" s="123">
        <v>11.75</v>
      </c>
      <c r="I77" s="123">
        <v>9.5833333333333339</v>
      </c>
      <c r="J77" s="123">
        <v>6.5</v>
      </c>
      <c r="K77" s="123">
        <f t="shared" si="20"/>
        <v>27.833333333333336</v>
      </c>
    </row>
    <row r="78" spans="1:12" ht="15" x14ac:dyDescent="0.2">
      <c r="A78" s="192" t="s">
        <v>169</v>
      </c>
      <c r="B78" s="123">
        <v>8.25</v>
      </c>
      <c r="C78" s="123">
        <v>4.25</v>
      </c>
      <c r="D78" s="123">
        <v>2.125</v>
      </c>
      <c r="E78" s="123">
        <f t="shared" si="21"/>
        <v>14.625</v>
      </c>
      <c r="G78" s="192" t="s">
        <v>169</v>
      </c>
      <c r="H78" s="123">
        <v>13.125</v>
      </c>
      <c r="I78" s="123">
        <v>4</v>
      </c>
      <c r="J78" s="123">
        <v>8.25</v>
      </c>
      <c r="K78" s="123">
        <f t="shared" si="20"/>
        <v>25.375</v>
      </c>
    </row>
    <row r="79" spans="1:12" ht="15" x14ac:dyDescent="0.2">
      <c r="A79" s="192" t="s">
        <v>170</v>
      </c>
      <c r="B79" s="123">
        <v>39</v>
      </c>
      <c r="C79" s="123">
        <v>51.5</v>
      </c>
      <c r="D79" s="123">
        <v>52.8125</v>
      </c>
      <c r="E79" s="123">
        <f t="shared" si="21"/>
        <v>143.3125</v>
      </c>
      <c r="G79" s="192" t="s">
        <v>170</v>
      </c>
      <c r="H79" s="123">
        <v>97.85</v>
      </c>
      <c r="I79" s="123">
        <v>60.916666666666671</v>
      </c>
      <c r="J79" s="123">
        <v>28.083333333333336</v>
      </c>
      <c r="K79" s="123">
        <f t="shared" si="20"/>
        <v>186.85</v>
      </c>
    </row>
    <row r="80" spans="1:12" ht="15" x14ac:dyDescent="0.2">
      <c r="A80" s="193" t="s">
        <v>0</v>
      </c>
      <c r="C80" s="123"/>
      <c r="D80" s="123"/>
      <c r="E80" s="123">
        <f t="shared" si="21"/>
        <v>0</v>
      </c>
      <c r="G80" s="193" t="s">
        <v>0</v>
      </c>
      <c r="H80" s="123">
        <v>11.25</v>
      </c>
      <c r="I80" s="123">
        <v>10.666700000000001</v>
      </c>
      <c r="J80" s="123">
        <v>3.375</v>
      </c>
      <c r="K80" s="123">
        <f t="shared" si="20"/>
        <v>25.291699999999999</v>
      </c>
    </row>
    <row r="81" spans="1:11" ht="15" x14ac:dyDescent="0.2">
      <c r="A81" s="192" t="s">
        <v>171</v>
      </c>
      <c r="B81" s="453">
        <v>0.125</v>
      </c>
      <c r="C81" s="123">
        <v>0.25</v>
      </c>
      <c r="D81" s="123">
        <v>0.125</v>
      </c>
      <c r="E81" s="123">
        <f>SUM(B81:D81)</f>
        <v>0.5</v>
      </c>
      <c r="G81" s="192" t="s">
        <v>171</v>
      </c>
      <c r="H81" s="123">
        <v>65.966666666666669</v>
      </c>
      <c r="I81" s="123">
        <v>87.666700000000006</v>
      </c>
      <c r="J81" s="123">
        <v>68.3</v>
      </c>
      <c r="K81" s="123">
        <f t="shared" si="20"/>
        <v>221.9333666666667</v>
      </c>
    </row>
    <row r="82" spans="1:11" ht="15" x14ac:dyDescent="0.2">
      <c r="A82" s="192" t="s">
        <v>313</v>
      </c>
      <c r="B82" s="123">
        <v>0</v>
      </c>
      <c r="C82" s="123"/>
      <c r="D82" s="123"/>
      <c r="E82" s="123">
        <f t="shared" si="21"/>
        <v>0</v>
      </c>
      <c r="G82" s="192" t="s">
        <v>313</v>
      </c>
      <c r="H82" s="123">
        <v>12.766666666666666</v>
      </c>
      <c r="I82" s="123">
        <v>13.908300000000001</v>
      </c>
      <c r="J82" s="123">
        <v>0.16669999999999999</v>
      </c>
      <c r="K82" s="123">
        <f t="shared" si="20"/>
        <v>26.841666666666665</v>
      </c>
    </row>
    <row r="83" spans="1:11" ht="15" x14ac:dyDescent="0.2">
      <c r="A83" s="192" t="s">
        <v>208</v>
      </c>
      <c r="B83" s="123">
        <f>SUM(B75:B82)</f>
        <v>92.625</v>
      </c>
      <c r="C83" s="123">
        <f t="shared" ref="C83:D83" si="22">SUM(C75:C82)</f>
        <v>73.916667000000004</v>
      </c>
      <c r="D83" s="123">
        <f t="shared" si="22"/>
        <v>130.52080000000001</v>
      </c>
      <c r="E83" s="123">
        <f t="shared" si="21"/>
        <v>297.06246700000003</v>
      </c>
      <c r="G83" s="192" t="s">
        <v>208</v>
      </c>
      <c r="H83" s="123">
        <f>SUM(H75:H82)</f>
        <v>1744.4845238095243</v>
      </c>
      <c r="I83" s="123">
        <f t="shared" ref="I83:J83" si="23">SUM(I75:I82)</f>
        <v>1541.5524476190471</v>
      </c>
      <c r="J83" s="123">
        <f t="shared" si="23"/>
        <v>1200.3417333333339</v>
      </c>
      <c r="K83" s="123">
        <f t="shared" si="20"/>
        <v>4486.3787047619053</v>
      </c>
    </row>
    <row r="84" spans="1:11" x14ac:dyDescent="0.25">
      <c r="A84" s="125" t="s">
        <v>209</v>
      </c>
      <c r="B84" s="189">
        <v>92.6</v>
      </c>
      <c r="C84" s="189">
        <v>73.900000000000006</v>
      </c>
      <c r="D84" s="189">
        <v>130.5</v>
      </c>
      <c r="E84" s="189">
        <f>SUM(B84:D84)</f>
        <v>297</v>
      </c>
      <c r="G84" s="125" t="s">
        <v>209</v>
      </c>
      <c r="H84" s="189">
        <v>1744.4</v>
      </c>
      <c r="I84" s="189">
        <v>1541.6</v>
      </c>
      <c r="J84" s="189">
        <v>1204.4000000000001</v>
      </c>
      <c r="K84" s="152">
        <f>SUM(H84:J84)</f>
        <v>4490.3999999999996</v>
      </c>
    </row>
    <row r="85" spans="1:11" x14ac:dyDescent="0.25">
      <c r="B85" s="189"/>
      <c r="C85" s="189"/>
      <c r="D85" s="189"/>
      <c r="E85" s="152"/>
      <c r="H85" s="189"/>
      <c r="I85" s="189"/>
      <c r="J85" s="189"/>
      <c r="K85" s="152"/>
    </row>
    <row r="86" spans="1:11" x14ac:dyDescent="0.25">
      <c r="B86" s="125" t="s">
        <v>329</v>
      </c>
    </row>
    <row r="87" spans="1:11" ht="15" x14ac:dyDescent="0.25">
      <c r="A87" s="190" t="s">
        <v>330</v>
      </c>
      <c r="B87" s="191">
        <v>2024</v>
      </c>
      <c r="C87" s="191">
        <v>2023</v>
      </c>
      <c r="D87" s="191">
        <v>2022</v>
      </c>
      <c r="E87" s="191" t="s">
        <v>331</v>
      </c>
    </row>
    <row r="88" spans="1:11" ht="15" x14ac:dyDescent="0.2">
      <c r="A88" s="192" t="s">
        <v>166</v>
      </c>
      <c r="B88" s="123">
        <v>163.2714285714286</v>
      </c>
      <c r="C88" s="194">
        <v>157.4</v>
      </c>
      <c r="D88" s="195">
        <v>149.05000000000001</v>
      </c>
      <c r="E88" s="123">
        <f>SUM(B88:D88)</f>
        <v>469.72142857142859</v>
      </c>
    </row>
    <row r="89" spans="1:11" ht="15" x14ac:dyDescent="0.2">
      <c r="A89" s="192" t="s">
        <v>167</v>
      </c>
      <c r="B89" s="123">
        <v>79.98333333333332</v>
      </c>
      <c r="C89" s="194">
        <v>139.66669999999999</v>
      </c>
      <c r="D89" s="123">
        <v>101.58333</v>
      </c>
      <c r="E89" s="123">
        <f t="shared" ref="E89:E95" si="24">SUM(B89:D89)</f>
        <v>321.23336333333333</v>
      </c>
    </row>
    <row r="90" spans="1:11" ht="15" x14ac:dyDescent="0.2">
      <c r="A90" s="192" t="s">
        <v>168</v>
      </c>
      <c r="B90" s="123">
        <v>215</v>
      </c>
      <c r="C90" s="194">
        <v>199.75</v>
      </c>
      <c r="D90" s="123">
        <v>217.626667</v>
      </c>
      <c r="E90" s="123">
        <f t="shared" si="24"/>
        <v>632.376667</v>
      </c>
    </row>
    <row r="91" spans="1:11" ht="15" x14ac:dyDescent="0.2">
      <c r="A91" s="192" t="s">
        <v>169</v>
      </c>
      <c r="B91" s="123">
        <v>61.833333333333329</v>
      </c>
      <c r="C91" s="194">
        <v>65.5</v>
      </c>
      <c r="D91" s="123">
        <v>84.2</v>
      </c>
      <c r="E91" s="123">
        <f t="shared" si="24"/>
        <v>211.53333333333333</v>
      </c>
    </row>
    <row r="92" spans="1:11" ht="15" x14ac:dyDescent="0.2">
      <c r="A92" s="192" t="s">
        <v>170</v>
      </c>
      <c r="B92" s="123">
        <v>156.41666666666669</v>
      </c>
      <c r="C92" s="194">
        <v>152.66669999999999</v>
      </c>
      <c r="D92" s="123">
        <v>144.83330000000001</v>
      </c>
      <c r="E92" s="123">
        <f t="shared" si="24"/>
        <v>453.91666666666669</v>
      </c>
    </row>
    <row r="93" spans="1:11" ht="15" x14ac:dyDescent="0.2">
      <c r="A93" s="193" t="s">
        <v>0</v>
      </c>
      <c r="B93" s="123">
        <v>1.5</v>
      </c>
      <c r="C93" s="194">
        <v>4.5</v>
      </c>
      <c r="D93" s="123">
        <v>0.5</v>
      </c>
      <c r="E93" s="123">
        <f t="shared" si="24"/>
        <v>6.5</v>
      </c>
    </row>
    <row r="94" spans="1:11" ht="15" x14ac:dyDescent="0.2">
      <c r="A94" s="192" t="s">
        <v>171</v>
      </c>
      <c r="B94" s="123">
        <v>2.2261904761904758</v>
      </c>
      <c r="C94" s="194">
        <v>2</v>
      </c>
      <c r="D94" s="123">
        <v>3.5</v>
      </c>
      <c r="E94" s="123">
        <f t="shared" si="24"/>
        <v>7.7261904761904763</v>
      </c>
    </row>
    <row r="95" spans="1:11" ht="15" x14ac:dyDescent="0.2">
      <c r="A95" s="192" t="s">
        <v>313</v>
      </c>
      <c r="B95" s="123">
        <v>2.3333333333333335</v>
      </c>
      <c r="C95" s="194">
        <v>4.6666999999999996</v>
      </c>
      <c r="D95" s="123">
        <v>1</v>
      </c>
      <c r="E95" s="123">
        <f t="shared" si="24"/>
        <v>8.0000333333333327</v>
      </c>
    </row>
    <row r="96" spans="1:11" ht="15" x14ac:dyDescent="0.2">
      <c r="A96" s="192" t="s">
        <v>208</v>
      </c>
      <c r="B96" s="123">
        <f>SUM(B88:B95)</f>
        <v>682.56428571428592</v>
      </c>
      <c r="C96" s="123">
        <f t="shared" ref="C96" si="25">SUM(C88:C95)</f>
        <v>726.15009999999995</v>
      </c>
      <c r="D96" s="123">
        <f t="shared" ref="D96" si="26">SUM(D88:D95)</f>
        <v>702.29329700000005</v>
      </c>
      <c r="E96" s="123">
        <f t="shared" ref="E96" si="27">SUM(B96:D96)</f>
        <v>2111.0076827142861</v>
      </c>
    </row>
    <row r="97" spans="1:6" x14ac:dyDescent="0.25">
      <c r="A97" s="125" t="s">
        <v>209</v>
      </c>
      <c r="B97" s="189">
        <v>682.6</v>
      </c>
      <c r="C97" s="198">
        <v>806.2</v>
      </c>
      <c r="D97" s="177">
        <v>835.3</v>
      </c>
      <c r="E97" s="177">
        <f>SUM(B97:D97)</f>
        <v>2324.1000000000004</v>
      </c>
    </row>
    <row r="99" spans="1:6" s="124" customFormat="1" ht="15" x14ac:dyDescent="0.25">
      <c r="A99" s="143"/>
      <c r="B99" s="129" t="s">
        <v>325</v>
      </c>
      <c r="C99" s="129" t="s">
        <v>332</v>
      </c>
      <c r="D99" s="129" t="s">
        <v>330</v>
      </c>
      <c r="E99" s="129" t="s">
        <v>208</v>
      </c>
      <c r="F99" s="178" t="s">
        <v>8</v>
      </c>
    </row>
    <row r="100" spans="1:6" s="124" customFormat="1" ht="15" x14ac:dyDescent="0.25">
      <c r="A100" s="143" t="s">
        <v>333</v>
      </c>
      <c r="B100" s="440">
        <v>0.1</v>
      </c>
      <c r="C100" s="440">
        <v>0.85</v>
      </c>
      <c r="D100" s="440">
        <v>0.05</v>
      </c>
      <c r="E100" s="129" t="s">
        <v>334</v>
      </c>
      <c r="F100" s="178" t="s">
        <v>335</v>
      </c>
    </row>
    <row r="101" spans="1:6" ht="15" x14ac:dyDescent="0.25">
      <c r="A101" s="192" t="s">
        <v>166</v>
      </c>
      <c r="B101" s="194">
        <f t="shared" ref="B101:B108" si="28">E75</f>
        <v>38</v>
      </c>
      <c r="C101" s="194">
        <f t="shared" ref="C101:C108" si="29">K75</f>
        <v>1797.8024476190485</v>
      </c>
      <c r="D101" s="194">
        <f>E88</f>
        <v>469.72142857142859</v>
      </c>
      <c r="E101" s="194">
        <f>B101*$B$100+C101*$C$100+D101*$D$100</f>
        <v>1555.4181519047627</v>
      </c>
      <c r="F101" s="196">
        <f>E101/($E$109-$E$108)</f>
        <v>0.39623812724878549</v>
      </c>
    </row>
    <row r="102" spans="1:6" ht="15" x14ac:dyDescent="0.25">
      <c r="A102" s="192" t="s">
        <v>167</v>
      </c>
      <c r="B102" s="194">
        <f t="shared" si="28"/>
        <v>5.0832999999999995</v>
      </c>
      <c r="C102" s="194">
        <f t="shared" si="29"/>
        <v>2174.4511904761907</v>
      </c>
      <c r="D102" s="194">
        <f t="shared" ref="D102:D108" si="30">E89</f>
        <v>321.23336333333333</v>
      </c>
      <c r="E102" s="194">
        <f t="shared" ref="E102:E108" si="31">B102*$B$100+C102*$C$100+D102*$D$100</f>
        <v>1864.8535100714287</v>
      </c>
      <c r="F102" s="196">
        <f t="shared" ref="F102:F107" si="32">E102/($E$109-$E$108)</f>
        <v>0.4750658602763117</v>
      </c>
    </row>
    <row r="103" spans="1:6" ht="15" x14ac:dyDescent="0.25">
      <c r="A103" s="192" t="s">
        <v>168</v>
      </c>
      <c r="B103" s="194">
        <f t="shared" si="28"/>
        <v>95.541667000000004</v>
      </c>
      <c r="C103" s="194">
        <f t="shared" si="29"/>
        <v>27.833333333333336</v>
      </c>
      <c r="D103" s="194">
        <f t="shared" si="30"/>
        <v>632.376667</v>
      </c>
      <c r="E103" s="194">
        <f t="shared" si="31"/>
        <v>64.831333383333344</v>
      </c>
      <c r="F103" s="196">
        <f t="shared" si="32"/>
        <v>1.6515588490076057E-2</v>
      </c>
    </row>
    <row r="104" spans="1:6" ht="15" x14ac:dyDescent="0.25">
      <c r="A104" s="192" t="s">
        <v>169</v>
      </c>
      <c r="B104" s="194">
        <f t="shared" si="28"/>
        <v>14.625</v>
      </c>
      <c r="C104" s="194">
        <f t="shared" si="29"/>
        <v>25.375</v>
      </c>
      <c r="D104" s="194">
        <f t="shared" si="30"/>
        <v>211.53333333333333</v>
      </c>
      <c r="E104" s="194">
        <f t="shared" si="31"/>
        <v>33.607916666666668</v>
      </c>
      <c r="F104" s="196">
        <f t="shared" si="32"/>
        <v>8.5615163642172934E-3</v>
      </c>
    </row>
    <row r="105" spans="1:6" ht="15" x14ac:dyDescent="0.25">
      <c r="A105" s="192" t="s">
        <v>170</v>
      </c>
      <c r="B105" s="194">
        <f t="shared" si="28"/>
        <v>143.3125</v>
      </c>
      <c r="C105" s="194">
        <f t="shared" si="29"/>
        <v>186.85</v>
      </c>
      <c r="D105" s="194">
        <f t="shared" si="30"/>
        <v>453.91666666666669</v>
      </c>
      <c r="E105" s="194">
        <f t="shared" si="31"/>
        <v>195.84958333333333</v>
      </c>
      <c r="F105" s="196">
        <f t="shared" si="32"/>
        <v>4.9892096236257975E-2</v>
      </c>
    </row>
    <row r="106" spans="1:6" ht="15" x14ac:dyDescent="0.25">
      <c r="A106" s="193" t="s">
        <v>0</v>
      </c>
      <c r="B106" s="194">
        <f t="shared" si="28"/>
        <v>0</v>
      </c>
      <c r="C106" s="194">
        <f t="shared" si="29"/>
        <v>25.291699999999999</v>
      </c>
      <c r="D106" s="194">
        <f t="shared" si="30"/>
        <v>6.5</v>
      </c>
      <c r="E106" s="194">
        <f t="shared" si="31"/>
        <v>21.822944999999997</v>
      </c>
      <c r="F106" s="196">
        <f t="shared" si="32"/>
        <v>5.5593300407765214E-3</v>
      </c>
    </row>
    <row r="107" spans="1:6" ht="15" x14ac:dyDescent="0.25">
      <c r="A107" s="192" t="s">
        <v>171</v>
      </c>
      <c r="B107" s="194">
        <f t="shared" si="28"/>
        <v>0.5</v>
      </c>
      <c r="C107" s="194">
        <f t="shared" si="29"/>
        <v>221.9333666666667</v>
      </c>
      <c r="D107" s="194">
        <f t="shared" si="30"/>
        <v>7.7261904761904763</v>
      </c>
      <c r="E107" s="194">
        <f t="shared" si="31"/>
        <v>189.07967119047623</v>
      </c>
      <c r="F107" s="196">
        <f t="shared" si="32"/>
        <v>4.8167481343574924E-2</v>
      </c>
    </row>
    <row r="108" spans="1:6" ht="15" x14ac:dyDescent="0.25">
      <c r="A108" s="192" t="s">
        <v>313</v>
      </c>
      <c r="B108" s="194">
        <f t="shared" si="28"/>
        <v>0</v>
      </c>
      <c r="C108" s="194">
        <f t="shared" si="29"/>
        <v>26.841666666666665</v>
      </c>
      <c r="D108" s="194">
        <f t="shared" si="30"/>
        <v>8.0000333333333327</v>
      </c>
      <c r="E108" s="194">
        <f t="shared" si="31"/>
        <v>23.215418333333332</v>
      </c>
      <c r="F108" s="196"/>
    </row>
    <row r="109" spans="1:6" ht="15" x14ac:dyDescent="0.25">
      <c r="A109" s="192" t="s">
        <v>208</v>
      </c>
      <c r="B109" s="194">
        <f>SUM(B101:B108)</f>
        <v>297.06246699999997</v>
      </c>
      <c r="C109" s="194">
        <f t="shared" ref="C109:D109" si="33">SUM(C101:C108)</f>
        <v>4486.3787047619062</v>
      </c>
      <c r="D109" s="194">
        <f t="shared" si="33"/>
        <v>2111.0076827142852</v>
      </c>
      <c r="E109" s="194">
        <f>SUM(E101:E108)</f>
        <v>3948.6785298833342</v>
      </c>
      <c r="F109" s="197">
        <f>SUM(F101:F108)</f>
        <v>1</v>
      </c>
    </row>
    <row r="110" spans="1:6" x14ac:dyDescent="0.25">
      <c r="A110" s="125" t="s">
        <v>209</v>
      </c>
      <c r="B110" s="189">
        <v>297.10000000000002</v>
      </c>
      <c r="C110" s="198">
        <v>4490.3999999999996</v>
      </c>
      <c r="D110" s="198">
        <v>2324</v>
      </c>
    </row>
    <row r="112" spans="1:6" x14ac:dyDescent="0.25">
      <c r="B112" s="125" t="s">
        <v>336</v>
      </c>
    </row>
    <row r="113" spans="1:3" ht="15" x14ac:dyDescent="0.25">
      <c r="A113" s="190" t="s">
        <v>337</v>
      </c>
      <c r="B113" s="191">
        <v>2024</v>
      </c>
      <c r="C113" s="178" t="s">
        <v>8</v>
      </c>
    </row>
    <row r="114" spans="1:3" ht="15" x14ac:dyDescent="0.2">
      <c r="A114" s="192" t="s">
        <v>166</v>
      </c>
      <c r="B114" s="123">
        <v>14.333</v>
      </c>
      <c r="C114" s="199">
        <f>B114/$B$122</f>
        <v>0.39814220674061168</v>
      </c>
    </row>
    <row r="115" spans="1:3" ht="15" x14ac:dyDescent="0.2">
      <c r="A115" s="192" t="s">
        <v>167</v>
      </c>
      <c r="B115" s="123">
        <v>14.666700000000001</v>
      </c>
      <c r="C115" s="199">
        <f t="shared" ref="C115:C121" si="34">B115/$B$122</f>
        <v>0.40741172843107021</v>
      </c>
    </row>
    <row r="116" spans="1:3" ht="15" x14ac:dyDescent="0.2">
      <c r="A116" s="192" t="s">
        <v>168</v>
      </c>
      <c r="B116" s="123"/>
      <c r="C116" s="199">
        <f t="shared" si="34"/>
        <v>0</v>
      </c>
    </row>
    <row r="117" spans="1:3" ht="15" x14ac:dyDescent="0.2">
      <c r="A117" s="192" t="s">
        <v>169</v>
      </c>
      <c r="B117" s="123"/>
      <c r="C117" s="199">
        <f t="shared" si="34"/>
        <v>0</v>
      </c>
    </row>
    <row r="118" spans="1:3" ht="15" x14ac:dyDescent="0.2">
      <c r="A118" s="192" t="s">
        <v>170</v>
      </c>
      <c r="B118" s="123"/>
      <c r="C118" s="199">
        <f t="shared" si="34"/>
        <v>0</v>
      </c>
    </row>
    <row r="119" spans="1:3" ht="15" x14ac:dyDescent="0.2">
      <c r="A119" s="193" t="s">
        <v>0</v>
      </c>
      <c r="B119" s="123"/>
      <c r="C119" s="199">
        <f t="shared" si="34"/>
        <v>0</v>
      </c>
    </row>
    <row r="120" spans="1:3" ht="15" x14ac:dyDescent="0.2">
      <c r="A120" s="192" t="s">
        <v>171</v>
      </c>
      <c r="B120" s="123">
        <v>7</v>
      </c>
      <c r="C120" s="199">
        <f t="shared" si="34"/>
        <v>0.194446064828318</v>
      </c>
    </row>
    <row r="121" spans="1:3" ht="15" x14ac:dyDescent="0.2">
      <c r="A121" s="192" t="s">
        <v>313</v>
      </c>
      <c r="B121" s="123"/>
      <c r="C121" s="199">
        <f t="shared" si="34"/>
        <v>0</v>
      </c>
    </row>
    <row r="122" spans="1:3" ht="15" x14ac:dyDescent="0.2">
      <c r="A122" s="192" t="s">
        <v>208</v>
      </c>
      <c r="B122" s="123">
        <f>SUM(B114:B121)</f>
        <v>35.999700000000004</v>
      </c>
      <c r="C122" s="200">
        <f>SUM(C114:C121)</f>
        <v>0.99999999999999978</v>
      </c>
    </row>
    <row r="123" spans="1:3" x14ac:dyDescent="0.25">
      <c r="A123" s="125" t="s">
        <v>209</v>
      </c>
      <c r="B123" s="189">
        <v>36</v>
      </c>
      <c r="C123" s="201"/>
    </row>
  </sheetData>
  <mergeCells count="2">
    <mergeCell ref="B58:C58"/>
    <mergeCell ref="D58:E58"/>
  </mergeCells>
  <conditionalFormatting sqref="B69 B123">
    <cfRule type="cellIs" dxfId="19" priority="21" operator="between">
      <formula>B68-0.9</formula>
      <formula>B68+0.9</formula>
    </cfRule>
  </conditionalFormatting>
  <conditionalFormatting sqref="B84:D85">
    <cfRule type="cellIs" dxfId="18" priority="12" operator="between">
      <formula>B83-0.9</formula>
      <formula>B83+0.9</formula>
    </cfRule>
  </conditionalFormatting>
  <conditionalFormatting sqref="B97:D97">
    <cfRule type="cellIs" dxfId="17" priority="8" operator="between">
      <formula>B96-0.9</formula>
      <formula>B96+0.9</formula>
    </cfRule>
  </conditionalFormatting>
  <conditionalFormatting sqref="B110:D110">
    <cfRule type="cellIs" dxfId="16" priority="6" operator="between">
      <formula>B109-0.9</formula>
      <formula>B109+0.9</formula>
    </cfRule>
  </conditionalFormatting>
  <conditionalFormatting sqref="B26:E26">
    <cfRule type="cellIs" dxfId="15" priority="14" operator="between">
      <formula>B25-0.9</formula>
      <formula>B25+0.9</formula>
    </cfRule>
  </conditionalFormatting>
  <conditionalFormatting sqref="B12:I12">
    <cfRule type="cellIs" dxfId="14" priority="25" operator="between">
      <formula>B10-0.9</formula>
      <formula>B10+0.9</formula>
    </cfRule>
  </conditionalFormatting>
  <conditionalFormatting sqref="B39:J39">
    <cfRule type="cellIs" dxfId="13" priority="15" operator="between">
      <formula>B38-0.9</formula>
      <formula>B38+0.9</formula>
    </cfRule>
  </conditionalFormatting>
  <conditionalFormatting sqref="B54:J54">
    <cfRule type="cellIs" dxfId="12" priority="13" operator="between">
      <formula>B53-0.9</formula>
      <formula>B53+0.9</formula>
    </cfRule>
  </conditionalFormatting>
  <conditionalFormatting sqref="D69">
    <cfRule type="cellIs" dxfId="11" priority="20" operator="between">
      <formula>D68-0.9</formula>
      <formula>D68+0.9</formula>
    </cfRule>
  </conditionalFormatting>
  <conditionalFormatting sqref="E84">
    <cfRule type="cellIs" dxfId="10" priority="7" operator="between">
      <formula>E83-0.9</formula>
      <formula>E83+0.9</formula>
    </cfRule>
  </conditionalFormatting>
  <conditionalFormatting sqref="H84:J85">
    <cfRule type="cellIs" dxfId="9" priority="10" operator="between">
      <formula>H83-0.9</formula>
      <formula>H83+0.9</formula>
    </cfRule>
  </conditionalFormatting>
  <conditionalFormatting sqref="J11:K12">
    <cfRule type="cellIs" dxfId="8" priority="2" operator="between">
      <formula>J9-0.9</formula>
      <formula>J9+0.9</formula>
    </cfRule>
  </conditionalFormatting>
  <conditionalFormatting sqref="O11:Q11">
    <cfRule type="cellIs" dxfId="7" priority="23" operator="between">
      <formula>O10-0.9</formula>
      <formula>O10+0.9</formula>
    </cfRule>
  </conditionalFormatting>
  <pageMargins left="0.31496062992125984" right="0.31496062992125984" top="0.74803149606299213" bottom="0.55118110236220474" header="0.31496062992125984" footer="0.31496062992125984"/>
  <pageSetup paperSize="8" scale="91" fitToHeight="0" orientation="landscape" r:id="rId1"/>
  <headerFooter scaleWithDoc="0">
    <oddHeader>&amp;R&amp;A</oddHeader>
  </headerFooter>
  <rowBreaks count="2" manualBreakCount="2">
    <brk id="40" max="16" man="1"/>
    <brk id="8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8</vt:i4>
      </vt:variant>
    </vt:vector>
  </HeadingPairs>
  <TitlesOfParts>
    <vt:vector size="21" baseType="lpstr">
      <vt:lpstr>Uvod</vt:lpstr>
      <vt:lpstr>VstupyUPJS</vt:lpstr>
      <vt:lpstr>VstupySR</vt:lpstr>
      <vt:lpstr>valorizacia</vt:lpstr>
      <vt:lpstr> rozpis 2026</vt:lpstr>
      <vt:lpstr>07711-mzdy</vt:lpstr>
      <vt:lpstr>07711_07712-TaS_</vt:lpstr>
      <vt:lpstr>07712-mzdy</vt:lpstr>
      <vt:lpstr>Vykony</vt:lpstr>
      <vt:lpstr>VER-22</vt:lpstr>
      <vt:lpstr>Granty</vt:lpstr>
      <vt:lpstr>07712-DoktStip</vt:lpstr>
      <vt:lpstr>07715-stipendia</vt:lpstr>
      <vt:lpstr>VstupySR!Datum</vt:lpstr>
      <vt:lpstr>'07711-mzdy'!Oblasť_tlače</vt:lpstr>
      <vt:lpstr>'07712-DoktStip'!Oblasť_tlače</vt:lpstr>
      <vt:lpstr>VstupySR!Oblasť_tlače</vt:lpstr>
      <vt:lpstr>Vykony!Oblasť_tlače</vt:lpstr>
      <vt:lpstr>VstupySR!Rok</vt:lpstr>
      <vt:lpstr>VstupySR!verzia</vt:lpstr>
      <vt:lpstr>VstupySR!zdroj</vt:lpstr>
    </vt:vector>
  </TitlesOfParts>
  <Manager/>
  <Company>UPJŠ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 Hvozdovičová</dc:creator>
  <cp:keywords/>
  <dc:description/>
  <cp:lastModifiedBy>Ing. Jana Sninská</cp:lastModifiedBy>
  <cp:revision/>
  <cp:lastPrinted>2026-03-16T13:22:00Z</cp:lastPrinted>
  <dcterms:created xsi:type="dcterms:W3CDTF">2025-04-15T07:04:01Z</dcterms:created>
  <dcterms:modified xsi:type="dcterms:W3CDTF">2026-06-24T08:18:53Z</dcterms:modified>
  <cp:category/>
  <cp:contentStatus/>
</cp:coreProperties>
</file>